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activeTab="1"/>
  </bookViews>
  <sheets>
    <sheet name="Abstrct_Bill of Qty" sheetId="1" r:id="rId1"/>
    <sheet name="Bill of Qty" sheetId="2" r:id="rId2"/>
  </sheets>
  <definedNames>
    <definedName name="_xlnm.Print_Titles" localSheetId="1">'Bill of Qty'!$4:$6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 r="D27" i="2"/>
  <c r="D55" i="2"/>
  <c r="D65" i="2"/>
  <c r="D67" i="2"/>
  <c r="D71" i="2"/>
  <c r="D74" i="2"/>
  <c r="D82" i="2"/>
  <c r="D88" i="2"/>
  <c r="D89" i="2"/>
  <c r="D90" i="2"/>
  <c r="D104" i="2"/>
  <c r="D126" i="2"/>
  <c r="D128" i="2"/>
  <c r="D129" i="2"/>
  <c r="D135" i="2" s="1"/>
  <c r="D131" i="2"/>
  <c r="D159" i="2"/>
  <c r="D160" i="2"/>
  <c r="D161" i="2"/>
  <c r="D162" i="2"/>
  <c r="D163" i="2"/>
  <c r="D164" i="2"/>
  <c r="D166" i="2"/>
  <c r="D170" i="2"/>
  <c r="D172" i="2"/>
  <c r="D173" i="2"/>
  <c r="D177" i="2"/>
  <c r="D178" i="2"/>
  <c r="D179" i="2"/>
  <c r="D180" i="2"/>
  <c r="D181" i="2"/>
  <c r="D187" i="2"/>
  <c r="D188" i="2"/>
  <c r="I225" i="2"/>
  <c r="G226" i="2"/>
  <c r="I226" i="2" s="1"/>
  <c r="H226" i="2"/>
  <c r="C23" i="1" l="1"/>
  <c r="F23" i="1" s="1"/>
</calcChain>
</file>

<file path=xl/sharedStrings.xml><?xml version="1.0" encoding="utf-8"?>
<sst xmlns="http://schemas.openxmlformats.org/spreadsheetml/2006/main" count="614" uniqueCount="309">
  <si>
    <t>Grand Total (1 - 14)</t>
  </si>
  <si>
    <t>-</t>
  </si>
  <si>
    <t xml:space="preserve">Provisional Sum </t>
  </si>
  <si>
    <t>Sub Total (10- 13)</t>
  </si>
  <si>
    <t>AS- BUILT DRAWINGS:</t>
  </si>
  <si>
    <t>Day work - Equipment</t>
  </si>
  <si>
    <t>12</t>
  </si>
  <si>
    <t>Daywork - Material</t>
  </si>
  <si>
    <t>11</t>
  </si>
  <si>
    <t>Daywork - Labor</t>
  </si>
  <si>
    <t>10</t>
  </si>
  <si>
    <t>Sub Total (7- 9)</t>
  </si>
  <si>
    <t>TESTING, DISINFECTION, TRIAL RUN AND COMMISSIONING</t>
  </si>
  <si>
    <t>9</t>
  </si>
  <si>
    <t>ROAD RESTORATION</t>
  </si>
  <si>
    <t>8</t>
  </si>
  <si>
    <t>MISCELLENEOUS CIVIL WORK</t>
  </si>
  <si>
    <t>7</t>
  </si>
  <si>
    <t>Sub Total (1 - 6)</t>
  </si>
  <si>
    <t>VALVE CHAMBERS</t>
  </si>
  <si>
    <t>6</t>
  </si>
  <si>
    <t>VALVES AND APPURTENANCES</t>
  </si>
  <si>
    <t>5</t>
  </si>
  <si>
    <t>PIPE JACKING</t>
  </si>
  <si>
    <t>4</t>
  </si>
  <si>
    <t>PIPELINES, SPECIALS AND APPURTENANCES</t>
  </si>
  <si>
    <t>3</t>
  </si>
  <si>
    <t>EARTHWORK</t>
  </si>
  <si>
    <t>2</t>
  </si>
  <si>
    <t>SURVEY AND INVESTIGATION WORK</t>
  </si>
  <si>
    <t>INR</t>
  </si>
  <si>
    <t xml:space="preserve">Total </t>
  </si>
  <si>
    <t>Any other 
Taxes &amp; Duties</t>
  </si>
  <si>
    <t>GST</t>
  </si>
  <si>
    <t>Basic</t>
  </si>
  <si>
    <t>Description</t>
  </si>
  <si>
    <t>Item No.</t>
  </si>
  <si>
    <t>BILL OF QUANTITIES</t>
  </si>
  <si>
    <t>Supply, Installation and Commissioning of MS pipes and HDPE pipes &amp; installation and commissioning of DI pipes for  the  Balance works for the 18 DMAs under the Distribution Network in Amiya Nagar (8 DMA) &amp; Ramsa Hill Zone(10 DMA)</t>
  </si>
  <si>
    <t xml:space="preserve">Package No. C5E </t>
  </si>
  <si>
    <t>Bidders Sign &amp; Seal</t>
  </si>
  <si>
    <t xml:space="preserve">Amount in Words </t>
  </si>
  <si>
    <t>TOTAL (Items 1-13)</t>
  </si>
  <si>
    <t>Sub Total (14)</t>
  </si>
  <si>
    <t>LS</t>
  </si>
  <si>
    <r>
      <rPr>
        <b/>
        <sz val="12"/>
        <rFont val="Calibri"/>
        <family val="2"/>
      </rPr>
      <t>For each Provisional Sum, the Engineer may instruct:</t>
    </r>
    <r>
      <rPr>
        <sz val="12"/>
        <rFont val="Calibri"/>
        <family val="2"/>
      </rPr>
      <t xml:space="preserve">
1) Towards utility shifting of Pipes, fittings, cables, transformers, etc., payment of fee  to various authorities for crossing of roads, railways, etc., as directed by the Engineer. 
2) Supply of DI Pipes, Fittings, Specials, Valves if required for the pipe network laid by the previous contractor for rectification during the hydro testing and trial run, trail pit for the existing laid pipe lines, etc.
3) Fee for the Third Party Inspection Agency empanelled by the Employer for the pre-delivery inspection of the materials at the manufacturers' premises.
</t>
    </r>
  </si>
  <si>
    <t>a</t>
  </si>
  <si>
    <t>Provisional Sums</t>
  </si>
  <si>
    <t>Sub Total (13)</t>
  </si>
  <si>
    <t xml:space="preserve"> km</t>
  </si>
  <si>
    <r>
      <rPr>
        <b/>
        <sz val="12"/>
        <rFont val="Calibri"/>
        <family val="2"/>
      </rPr>
      <t>Preparation and Submission of the As Built Drawings for the already laid pipelines and the pipelines that are to be laid under this package:</t>
    </r>
    <r>
      <rPr>
        <sz val="12"/>
        <rFont val="Calibri"/>
        <family val="2"/>
      </rPr>
      <t xml:space="preserve">
(i) Examining Feasibility &amp; establishment of 1 Primary &amp; 20 no’s secondary Ground Control Points around package project area using dual frequency based DGPS, including fixing of permanent benchmark plate of 15 CM diameter at Location.  
(ii) Transfer of existing topographical Survey data (pkg C#05) layers including the Asset, Households etc., layers to new Coordinates. This Assignment includes Georeferencing, Orthorectification, other related processes including Software arrangement for High Resolution Satellite Imagery, as directed by the Engineer. 
(iii) Onsite Visual Inspection to validate the Laid Assets (168.95 km) using the Tablet/Smart GPS with As built drawings preparation of 168.95 km 
as directed by Employer representative.
(iv) Preparation &amp; Submission of As-Built Drawings of the 73.89 km of pipelines that are to be laid under this package.</t>
    </r>
  </si>
  <si>
    <t xml:space="preserve"> TOTAL (Items 1-12)</t>
  </si>
  <si>
    <t>Sub Total (12)</t>
  </si>
  <si>
    <t>day</t>
  </si>
  <si>
    <t>Portable vibratory plate or ramming compactor</t>
  </si>
  <si>
    <t>12.10</t>
  </si>
  <si>
    <r>
      <t>Concrete Mixer (at least 0.25 m</t>
    </r>
    <r>
      <rPr>
        <vertAlign val="superscript"/>
        <sz val="12"/>
        <rFont val="Calibri"/>
        <family val="2"/>
      </rPr>
      <t>3</t>
    </r>
    <r>
      <rPr>
        <sz val="12"/>
        <rFont val="Calibri"/>
        <family val="2"/>
      </rPr>
      <t xml:space="preserve"> capacity )</t>
    </r>
  </si>
  <si>
    <t>12.09</t>
  </si>
  <si>
    <r>
      <t>Dewatering Pump (at least 60 m</t>
    </r>
    <r>
      <rPr>
        <vertAlign val="superscript"/>
        <sz val="12"/>
        <rFont val="Calibri"/>
        <family val="2"/>
      </rPr>
      <t>3</t>
    </r>
    <r>
      <rPr>
        <sz val="12"/>
        <rFont val="Calibri"/>
        <family val="2"/>
      </rPr>
      <t>/hour capacity and 100 mm diameter discharge) with piping and valvinq</t>
    </r>
  </si>
  <si>
    <t>12.08</t>
  </si>
  <si>
    <t>Generator (at least 15 kw capacity)</t>
  </si>
  <si>
    <t>12.07</t>
  </si>
  <si>
    <r>
      <t>Compressor (at least 3.2 m</t>
    </r>
    <r>
      <rPr>
        <vertAlign val="superscript"/>
        <sz val="12"/>
        <rFont val="Calibri"/>
        <family val="2"/>
      </rPr>
      <t>3</t>
    </r>
    <r>
      <rPr>
        <sz val="12"/>
        <rFont val="Calibri"/>
        <family val="2"/>
      </rPr>
      <t>/minute capacity)</t>
    </r>
  </si>
  <si>
    <t>12.06</t>
  </si>
  <si>
    <r>
      <t>Wheeled front-end loader (min capacity 0.75 m</t>
    </r>
    <r>
      <rPr>
        <vertAlign val="superscript"/>
        <sz val="12"/>
        <rFont val="Calibri"/>
        <family val="2"/>
      </rPr>
      <t>3</t>
    </r>
    <r>
      <rPr>
        <sz val="12"/>
        <rFont val="Calibri"/>
        <family val="2"/>
      </rPr>
      <t>)</t>
    </r>
  </si>
  <si>
    <t>12.05</t>
  </si>
  <si>
    <r>
      <t>Wheeled bucket excavator (min capacity 0.45 m</t>
    </r>
    <r>
      <rPr>
        <vertAlign val="superscript"/>
        <sz val="12"/>
        <rFont val="Calibri"/>
        <family val="2"/>
      </rPr>
      <t>3</t>
    </r>
    <r>
      <rPr>
        <sz val="12"/>
        <rFont val="Calibri"/>
        <family val="2"/>
      </rPr>
      <t>)</t>
    </r>
  </si>
  <si>
    <t>12.04</t>
  </si>
  <si>
    <t>Mobile crane ( up to 10 ton capacity)</t>
  </si>
  <si>
    <t>12.03</t>
  </si>
  <si>
    <t>Water tank truck ( min capacity 11,000 liters)</t>
  </si>
  <si>
    <t>12.02</t>
  </si>
  <si>
    <r>
      <t>Dump Truck (min capacity 4 m</t>
    </r>
    <r>
      <rPr>
        <vertAlign val="superscript"/>
        <sz val="12"/>
        <rFont val="Calibri"/>
        <family val="2"/>
      </rPr>
      <t>3</t>
    </r>
    <r>
      <rPr>
        <sz val="12"/>
        <rFont val="Calibri"/>
        <family val="2"/>
      </rPr>
      <t>)</t>
    </r>
  </si>
  <si>
    <t>12.01</t>
  </si>
  <si>
    <t>Sub Total (9)</t>
  </si>
  <si>
    <t>pack</t>
  </si>
  <si>
    <t>Welding rods</t>
  </si>
  <si>
    <t>11.08</t>
  </si>
  <si>
    <t>liter</t>
  </si>
  <si>
    <t>Epoxy paint as per the specification</t>
  </si>
  <si>
    <t>11.07</t>
  </si>
  <si>
    <t>Primer paint as per the specification</t>
  </si>
  <si>
    <t>11.06</t>
  </si>
  <si>
    <t>Nos.</t>
  </si>
  <si>
    <t>First class bricks as per the specification</t>
  </si>
  <si>
    <t>11.05</t>
  </si>
  <si>
    <r>
      <t>m</t>
    </r>
    <r>
      <rPr>
        <vertAlign val="superscript"/>
        <sz val="12"/>
        <rFont val="Calibri"/>
        <family val="2"/>
      </rPr>
      <t>3</t>
    </r>
  </si>
  <si>
    <t>Coarse aggregate for concrete as per the specification</t>
  </si>
  <si>
    <t>11.04</t>
  </si>
  <si>
    <t>Fine aggregate for concrete as per the specification</t>
  </si>
  <si>
    <t>11.03</t>
  </si>
  <si>
    <t>kg</t>
  </si>
  <si>
    <t>Provide Fe 415 steel reinforcing bars up to 20 mm diameter as per the specification</t>
  </si>
  <si>
    <t>11.02</t>
  </si>
  <si>
    <t>bags</t>
  </si>
  <si>
    <t>Cement - ordinary Portland type (43 Grade) in 50 kg bags</t>
  </si>
  <si>
    <t>11.01</t>
  </si>
  <si>
    <t>man days</t>
  </si>
  <si>
    <t>Welder</t>
  </si>
  <si>
    <t>Pipelayer / Fitter</t>
  </si>
  <si>
    <t>Mason</t>
  </si>
  <si>
    <t>Carpenter</t>
  </si>
  <si>
    <t>10.03</t>
  </si>
  <si>
    <t>Unskilled Labor</t>
  </si>
  <si>
    <t>10.02</t>
  </si>
  <si>
    <t>Skilled Labor</t>
  </si>
  <si>
    <t>10.01</t>
  </si>
  <si>
    <t>km</t>
  </si>
  <si>
    <t>Trial Run and Commissioning including the cost of labor, electricity, etc., all complete as per specification and as directed by the Employer's Representative.</t>
  </si>
  <si>
    <t>Disinfecting and flushing of pipeline complete as per specification</t>
  </si>
  <si>
    <t>Above 500 mm - 800 mm internal diameter</t>
  </si>
  <si>
    <t>(d)</t>
  </si>
  <si>
    <t>Above 300 mm - 500 mm internal diameter</t>
  </si>
  <si>
    <t>(c)</t>
  </si>
  <si>
    <t>Above 200 mm - 300 mm internal diameter</t>
  </si>
  <si>
    <t>(b)</t>
  </si>
  <si>
    <t>80 mm - 200 mm internal diameter</t>
  </si>
  <si>
    <t>(a)</t>
  </si>
  <si>
    <t>Hydraulic testing of the left out (by previous contractor) portion  of distribution system piping of the following diameters in segments at the required test pressures.  This item includes the costs of water, labor, pumping, etc. all complete, as per the specifications and as directed by the Employer's Representative.</t>
  </si>
  <si>
    <t>total</t>
  </si>
  <si>
    <t>Hydraulic  testing  of the  distribution  system   piping  of the  following diameters in segments at the required test pressures. This item includes the costs of water,  labor,  pumping,  etc.  all complete, as  per the specifications and as directed by the Employer's Representative.</t>
  </si>
  <si>
    <t>9.1</t>
  </si>
  <si>
    <t>Sub Total (8)</t>
  </si>
  <si>
    <r>
      <t>m</t>
    </r>
    <r>
      <rPr>
        <vertAlign val="superscript"/>
        <sz val="12"/>
        <rFont val="Calibri"/>
        <family val="2"/>
      </rPr>
      <t>2</t>
    </r>
  </si>
  <si>
    <t>Removal/dismantling of existing Interlocking Paver Block pavement using manual/ mechanical means and stacking properly on the road side, without, affecting the traffic and Relaying including all required material after work completion during road restoration and Providing the wastage and loss  quantity from the PWD approved vendors, all complete, as per specification and drawings.</t>
  </si>
  <si>
    <t>Providing and laying of Interlocking Concrete Block Pavement (ICBP) having thickness 80mm as per IS 15658-2006 (Compressive Strength 47.20N/mm2), all complete, as per specification and drawings.</t>
  </si>
  <si>
    <t>Reconstruction of Paver blocks (ICBP)  roads</t>
  </si>
  <si>
    <t>Providing and laying of bricks on edge for road restoration on earth subgrade. The bricks shall be on edge, diagonally placed, and gap filled up with sand, all complete, as per specification and drawings.</t>
  </si>
  <si>
    <t>Reconstruction of Brick Roads</t>
  </si>
  <si>
    <t>8.4</t>
  </si>
  <si>
    <t>Providing, placing and finishing Cement Concrete roads to match the existing roadway which was removed, if directed by the Employer's Representative . Grade M20 concrete shaii be used and placed.to the same depth as the existing roadway surface, A screeded finish shall be applied.</t>
  </si>
  <si>
    <t>Reconstruction of Concrete Roads</t>
  </si>
  <si>
    <t>8.3</t>
  </si>
  <si>
    <t>Providing , laying  .spreading  and compacting  stone  aggregates of specific sizes as per specification and drawing to water bound macadam including spreading in uniform thickness, hand packing,  roiling with vibratory roller 8-10 tonnes in stages to proper grade and camber, applying and brooming requisite type of stone screenings &amp; binding material, and completer as per specification drawing and as directed.</t>
  </si>
  <si>
    <t>Reconstruction of WBM Roads</t>
  </si>
  <si>
    <t>8.2</t>
  </si>
  <si>
    <t>Providing and laying of Premix carpet (PC), as per specification drawing and as directed.</t>
  </si>
  <si>
    <t>(g)</t>
  </si>
  <si>
    <t>Providing and laying of Bituminous macadam (BM), as per specification drawing and as directed.</t>
  </si>
  <si>
    <t>(f)</t>
  </si>
  <si>
    <t>Providing and laying of Tack coat (TC), as per specification drawing and as directed.</t>
  </si>
  <si>
    <t>Providing and laying of Semi dense bituminous concrete (SDBC), as per specification drawing and as directed</t>
  </si>
  <si>
    <t>Providing and laying of Prime Coat, as per specification drawing and as directed.</t>
  </si>
  <si>
    <t>Providing and laying of Granular sub base (GSB), as per specification drawing and as directed.</t>
  </si>
  <si>
    <t>Reconstruction of Bituminous Asphalt Roads</t>
  </si>
  <si>
    <t>8.1</t>
  </si>
  <si>
    <t>Sub Total (7)</t>
  </si>
  <si>
    <t>No.</t>
  </si>
  <si>
    <t xml:space="preserve">Providing and Construction of Steel bridge for river crossings  of pipe lines, including all the civil works and providing and fabricating structural steel work in rolled sections including joists,   channels,   angles,   beams,   etc.   including  cutting,  fabricating, grinding,  hoisting,  erecting, fixing  in  position making   bolted/welded connections, applying  coatings  etc.,  as  per the  specifications and drawings and as directed by the  Engineer.
</t>
  </si>
  <si>
    <t>Pipe carrying Bridge across the River</t>
  </si>
  <si>
    <t>7.8</t>
  </si>
  <si>
    <t>Providing and laying 100 mm thick brick soling for foundations and under flooring with best quality jhama brick, sand packed and laid to level after preparing the subgrade including all labor and materials and dewatering if necessary, complete and as per the specifications and drawings and as directed by the Employer's Representative. This work is not included in Item 6.</t>
  </si>
  <si>
    <t>7.7</t>
  </si>
  <si>
    <r>
      <t xml:space="preserve">Providing and laying boulder soling with boulders 100-200mm size in foundation, packing with locally available mooram and sand, including watering,  dressing  and  levelling,  all  complete as </t>
    </r>
    <r>
      <rPr>
        <i/>
        <sz val="12"/>
        <rFont val="Calibri"/>
        <family val="2"/>
      </rPr>
      <t xml:space="preserve">per </t>
    </r>
    <r>
      <rPr>
        <sz val="12"/>
        <rFont val="Calibri"/>
        <family val="2"/>
      </rPr>
      <t>drawing and specification and as directed.</t>
    </r>
  </si>
  <si>
    <t>7.6</t>
  </si>
  <si>
    <t>Providing and applying cement sand plaster 20 mm thick in a single coat using cement mortar with a cement to sand ratio of 1:4 without neeru finish to concrete or brick surfaces including scaffolding and curing as directed by the Employer's Representative. This is Work not included in Item 6.</t>
  </si>
  <si>
    <t>Providing and applying cement sand plaster 12 mm thick in a single coat using cement mortar with a cement to sand ratio of 1:4 without neeru finish to concrete or brick surfaces including scaffolding and curing as directed by the Employer's Representative. This Work is not included in Item 6.</t>
  </si>
  <si>
    <t>Plastering Work</t>
  </si>
  <si>
    <t>7.5</t>
  </si>
  <si>
    <t xml:space="preserve">Providing weep holes in brick masonry / plain / reinforced concrete abutment, wing wall with 100 mm dia AC pipe through the full width of structure with slope 1V: 20H towards drawing force complete as per drawing and Technical Specifications.  </t>
  </si>
  <si>
    <t>(c )</t>
  </si>
  <si>
    <r>
      <t xml:space="preserve">Providing and constructing  </t>
    </r>
    <r>
      <rPr>
        <b/>
        <sz val="12"/>
        <rFont val="Calibri"/>
        <family val="2"/>
      </rPr>
      <t>Size</t>
    </r>
    <r>
      <rPr>
        <sz val="12"/>
        <rFont val="Calibri"/>
        <family val="2"/>
      </rPr>
      <t xml:space="preserve"> </t>
    </r>
    <r>
      <rPr>
        <b/>
        <sz val="12"/>
        <rFont val="Calibri"/>
        <family val="2"/>
      </rPr>
      <t>Stone masonry</t>
    </r>
    <r>
      <rPr>
        <sz val="12"/>
        <rFont val="Calibri"/>
        <family val="2"/>
      </rPr>
      <t xml:space="preserve"> in CM 1:3 below and above ground level including cost and conveyance of all materials curing etc., with all lead and lifts, complete as per specifications and as directed by the Employers representative. This Work is not included in Item 6.</t>
    </r>
  </si>
  <si>
    <t>Construction of Brick Masonry for sub/superstructure of 230/350 mm thick walls using cement mortar with a cement to sand ratio of 1:6. This item includes the cost of transportation of all materials, labor, scaffolding, curing etc. as per specifications and drawings and as directed by the Employer's Representative. This Work is not included in Item 6.</t>
  </si>
  <si>
    <t>Brick Masonry and Size Stone masonry Work</t>
  </si>
  <si>
    <t>7.4</t>
  </si>
  <si>
    <t>Providing and fabricating steel reinforcement with Fe 415 grade steel for RCC work including straightening, cutting, bending, placing in position and tying (including cost of tie wire) .taxes and duties, transportation etc. all complete, as per specifications and drawings and as directed by the Employer's Representative. This Work is not included in Item 6.</t>
  </si>
  <si>
    <t>Reinforcement Steel</t>
  </si>
  <si>
    <t>7.3</t>
  </si>
  <si>
    <t>Grade M20 concrete</t>
  </si>
  <si>
    <t>Reinforced Cement Concrete Work Providing and placing reinforced cement concrete (RCC) of one of the following grades with  10-20 mm  stone aggregate (crusher broken) including shuttering and staging, curing etc. as per the specifications and drawings and as directed by the Employer's Representative. This Work is not included in Item 6.</t>
  </si>
  <si>
    <t>7.2</t>
  </si>
  <si>
    <t>Grade M15 concrete</t>
  </si>
  <si>
    <t>Providing and placing  plain cement concrete (PCC) of one of the following grades for thrust blocks, anchor blocks, floatation blocks, etc. with 20-40mm stone aggregate (crusher broken) including finishing the surface, shuttering and staging, curing etc. as per the specifications and drawings and as directed by the Employer's Representative. This Work is not included in Item 6.</t>
  </si>
  <si>
    <t>Plain Cement Concrete Work</t>
  </si>
  <si>
    <t>7.1</t>
  </si>
  <si>
    <t>Sub Total (6)</t>
  </si>
  <si>
    <t>Total</t>
  </si>
  <si>
    <t>Chamber for Pressure reducing valve/ Flowmeter TYPE P5</t>
  </si>
  <si>
    <t>(i)</t>
  </si>
  <si>
    <t>Chamber for Fire hydrant TYPE F1</t>
  </si>
  <si>
    <t>(h)</t>
  </si>
  <si>
    <t>Chamber for Air valve TYPE A2</t>
  </si>
  <si>
    <t>Chamber for Air valve TYPE A1</t>
  </si>
  <si>
    <t>Chamber for Butterfly valve TYPE B1</t>
  </si>
  <si>
    <t>(e)</t>
  </si>
  <si>
    <t xml:space="preserve">Chamber for Wash out valve TYPE W2 </t>
  </si>
  <si>
    <t>Chamber for Wash out valve TYPE W1</t>
  </si>
  <si>
    <t xml:space="preserve">Chamber for Sluice valve TYPE S2 </t>
  </si>
  <si>
    <t>Chamber for Sluice valve TYPE S1</t>
  </si>
  <si>
    <t>Construction of RCC and Brick masonry chambers for valves, hydrants, flow meters etc, including cost of PCC and RCC work, cost of supply and bending and binding of steel with required shuttering, cost of brick work with plaster from inside and outside, cost of precast slabs and supply and installation of SFRC frame and covers wherever required, including ail the   miscellaneous   items   of work,   but  excluding   the   supply   and installation of pipes and specials, valves etc. The item shall be as per specification, drawing and as directed.</t>
  </si>
  <si>
    <t>6.1</t>
  </si>
  <si>
    <t>Sub Total (5)</t>
  </si>
  <si>
    <t>300 mm PN1.6</t>
  </si>
  <si>
    <t>250 mm PN1.6</t>
  </si>
  <si>
    <t>200 mm PN1.6</t>
  </si>
  <si>
    <t>Supply &amp; installation  of Electromagnetic flowmeter, manufacturer  should have ISO 9001:2008 certification and flow meter testing confirming to ISO 17025; Flow meter tube: SS304; Flanges: carbon steel as per DIN PN10 or higher rating as per requirement; Liner hard rubber or PTFE suitable for drinking water application; Grounding: Grounding rings SS 304 / Grounding electrodes of material SS316: coil housing and junction box: SS304 / Die cast aluminium / carbon steel with anticorrosive epoxy coating of minimum thickness 150 microns /equivalent  as per EN ISO-12944 standard (as per site condition); Ingress protection: IP68 for sensor and IP67 for Transmitter; Flow transmitter accuracy; +/-0.5% of the measured value for velocities 0.5 m/sec or above; Display: Digital LCD / LED (Back lit LCD / LED) Display, Instantaneous flow, Bi-directional flow  and totalized flow; Cable between flow head and Transmitter: maximum 25 m including PVC conduit; Surge arrester: To be provided; Power supply &amp; output: 230 V AC or 24 V DC as applicable to site condition &amp; 4-20 mA HART; Compatible to SCADA / WEB Based data acquisition system; Flow meter test lab certification should be provided from NABL approved lab / FCRI; Excluding all taxes with 5 years warranty (Make: M/s. Krohne Marshal / Endress+Hauser / Yokogawa / Siemens / Emerson / ABB / or equivalent make) Including required fittings complete as directed by the employers representative.</t>
  </si>
  <si>
    <t>80 mm dia PN1.6</t>
  </si>
  <si>
    <t>Handling, aligning, and fixing Fire hydrants true to line and level. The item includes transportation of valves and accessories from store yard to site, loading, unloading, hoisting, lowering, grinding wherever necessary, assembling and jointing with cost of jointing material such as rubber packing, nuts bolts, providing temporary supports etc., all complete with approved equipment, for all leads and lifts. The item shall be as per specification, drawing and as directed.</t>
  </si>
  <si>
    <r>
      <t xml:space="preserve">Providing and </t>
    </r>
    <r>
      <rPr>
        <b/>
        <sz val="12"/>
        <rFont val="Calibri"/>
        <family val="2"/>
      </rPr>
      <t xml:space="preserve">supplying Fire hydrants </t>
    </r>
    <r>
      <rPr>
        <sz val="12"/>
        <rFont val="Calibri"/>
        <family val="2"/>
      </rPr>
      <t>as per IS 909, consisting single flanged outlet oblique type hydrant valve, and shall include cost of anti-corrosive painting etc. all complete. The rate shall include all local and central taxes, third  party inspection, transportation, freight charges, loading and unloading, conveyance to site and stacking the same, with cost of all labour, and material. The item shall be as per specification, drawing and as directed.</t>
    </r>
  </si>
  <si>
    <t>300 mm dia PN1.6</t>
  </si>
  <si>
    <t>250 mm dia PN1.6</t>
  </si>
  <si>
    <t>200 mm dia PN1.6</t>
  </si>
  <si>
    <r>
      <t>Handling, aligning, and fixing</t>
    </r>
    <r>
      <rPr>
        <b/>
        <sz val="12"/>
        <rFont val="Calibri"/>
        <family val="2"/>
      </rPr>
      <t xml:space="preserve"> </t>
    </r>
    <r>
      <rPr>
        <sz val="12"/>
        <rFont val="Calibri"/>
        <family val="2"/>
      </rPr>
      <t xml:space="preserve">in true to line and level following diameters </t>
    </r>
    <r>
      <rPr>
        <b/>
        <sz val="12"/>
        <rFont val="Calibri"/>
        <family val="2"/>
      </rPr>
      <t xml:space="preserve">Pressure  Reducing valve </t>
    </r>
    <r>
      <rPr>
        <sz val="12"/>
        <rFont val="Calibri"/>
        <family val="2"/>
      </rPr>
      <t>double flanged ends. The item includes transportation of valves and accessories from store yard to site, loading, unloading, hoisting, lowering, grinding wherever necessary, assembling and jointing, including cost of jointing materials such as rubber packing, nuts bolts etc., providing temporary supports, all complete with approved equipment, for all leads and lifts. The item shall be as per specification, drawing and as directed.</t>
    </r>
  </si>
  <si>
    <t>5.8</t>
  </si>
  <si>
    <r>
      <t xml:space="preserve">Supplying of following diameters </t>
    </r>
    <r>
      <rPr>
        <b/>
        <sz val="12"/>
        <rFont val="Calibri"/>
        <family val="2"/>
      </rPr>
      <t>Pressure Reducing valve</t>
    </r>
    <r>
      <rPr>
        <sz val="12"/>
        <rFont val="Calibri"/>
        <family val="2"/>
      </rPr>
      <t xml:space="preserve"> with double flanged ends and shall including anti-corrosive painting etc. al!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t>
    </r>
  </si>
  <si>
    <t>150 mm dia PN1.6</t>
  </si>
  <si>
    <t>100 mm dia PN1.6</t>
  </si>
  <si>
    <r>
      <t xml:space="preserve">Handling, aligning, and installing in true to line and level following diameters  </t>
    </r>
    <r>
      <rPr>
        <b/>
        <sz val="12"/>
        <rFont val="Calibri"/>
        <family val="2"/>
      </rPr>
      <t xml:space="preserve">Double chamber Air valves </t>
    </r>
    <r>
      <rPr>
        <sz val="12"/>
        <rFont val="Calibri"/>
        <family val="2"/>
      </rPr>
      <t>with in built sluice valve with all accessories and as per specifications and drawings. This item includes transportation of valves and accessories from the store yard to the project site, loading, unloading, hoisting, assembling and jointing, including the cost of jointing materials such as rubber packing, nuts, bolts, etc., as per the specifications and drawings.</t>
    </r>
  </si>
  <si>
    <t>5.6</t>
  </si>
  <si>
    <r>
      <t xml:space="preserve">Supplying of following diameters of </t>
    </r>
    <r>
      <rPr>
        <b/>
        <sz val="12"/>
        <rFont val="Calibri"/>
        <family val="2"/>
      </rPr>
      <t xml:space="preserve">Double chamber Air valves </t>
    </r>
    <r>
      <rPr>
        <sz val="12"/>
        <rFont val="Calibri"/>
        <family val="2"/>
      </rPr>
      <t>with in built sluice valve  with flanged ends as per IS 14845, with all accessories required, including anti-corrosive painting etc. all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t>
    </r>
  </si>
  <si>
    <t>5.5</t>
  </si>
  <si>
    <t>500 mm dia PN1.6</t>
  </si>
  <si>
    <t>400 mm dia PN1.6</t>
  </si>
  <si>
    <t>Handling, aligning, and fixing in true to line and level following diameters  and rating double flanged Butterfly valves PN 1.6 (manually operated as per IS 13095) including cost of required jointing material such as rubber packing, nuts bolts etc.  The item includes transportation of valves and accessories from store yard to site, loading, unloading, hoisting, lowering, grinding wherever necessary, assembling and jointing, providing temporary supports etc., all complete with approved equipment, for valves of following diameters, for all lead and lift. The item shall be as per specification, drawing and as directed.</t>
  </si>
  <si>
    <t>5.4</t>
  </si>
  <si>
    <r>
      <t xml:space="preserve">Supplying  of following  diameters  double flanged  </t>
    </r>
    <r>
      <rPr>
        <b/>
        <sz val="12"/>
        <rFont val="Calibri"/>
        <family val="2"/>
      </rPr>
      <t xml:space="preserve">Butterfly valves </t>
    </r>
    <r>
      <rPr>
        <sz val="12"/>
        <rFont val="Calibri"/>
        <family val="2"/>
      </rPr>
      <t>(manually operated) as per IS 13095 with all accessories, including approved anti-corrosive painting. The rate shall include all local and central  taxes,  third  party  inspection,  transportation,  freight charges, loading, unloading, conveyance to store yard and stacking the same, with cost of all labour, and material. The item shall be as per specification, drawing and as directed.</t>
    </r>
  </si>
  <si>
    <t>5.3</t>
  </si>
  <si>
    <r>
      <t xml:space="preserve">80 mm dia </t>
    </r>
    <r>
      <rPr>
        <b/>
        <sz val="12"/>
        <rFont val="Calibri"/>
        <family val="2"/>
      </rPr>
      <t>(for Fire hydrant}_PN1.6</t>
    </r>
  </si>
  <si>
    <t xml:space="preserve">Handling, aligning and installing in true to line and level  cast iron double flanged Sluice Valves  (IS 14864) of the following diameters.  This item includes transportation of valves and accessories from the store yard to the project site, loading, unloading, hoisting, lowering, assembling and jointing including the cost of all jointing materials such as rubber gaskets, nuts, bolts, etc., also installation of valves in already constructed chambers and providing temporary supports, as per the specifications and drawings.  </t>
  </si>
  <si>
    <t>5.2</t>
  </si>
  <si>
    <t>250 mm dia PN 1.6</t>
  </si>
  <si>
    <t>200 mm dia PN I.6</t>
  </si>
  <si>
    <t>150 mm dia PN I.6</t>
  </si>
  <si>
    <t>100 mm dia PN 1.6</t>
  </si>
  <si>
    <r>
      <t xml:space="preserve">Supplying  of following  diameters </t>
    </r>
    <r>
      <rPr>
        <b/>
        <sz val="12"/>
        <rFont val="Calibri"/>
        <family val="2"/>
      </rPr>
      <t xml:space="preserve">Cast  iron  double flanged  ends Sluice valve </t>
    </r>
    <r>
      <rPr>
        <sz val="12"/>
        <rFont val="Calibri"/>
        <family val="2"/>
      </rPr>
      <t>as per IS 14864 with end cap and all accessories required for fixing and jointing, and shall include anti-corrosive painting etc. all complete. The rate shall include all local and centre! taxes, third party inspection,   transportation,   freight   charges,   loading   and   unloading, conveyance to store yard and stacking the same, with cost of all labour and material. The item shall be as per specification, drawing and as directed.</t>
    </r>
  </si>
  <si>
    <t>5.1</t>
  </si>
  <si>
    <t>Sub Total (4)</t>
  </si>
  <si>
    <t>m</t>
  </si>
  <si>
    <t>Jacking and pushing of 700 mm ID 20 mm thick MS pipe</t>
  </si>
  <si>
    <t>Pipe jack for National  Highway/Railway  crossing with  Jacking  and Pushing method. The item include pushing jointing following diameter MS pipe of required length, construction of Receiving and Jacking pit with suitable shoring and strutting (if required), including installation of jacking  platform,  thrust resistant  arrangement of  required  capacity including   ,   hydraulic  jacking   with   required   accessories,   required excavation inside the jacking pipe and disposal the same, etc. all complete as per drawing, specification and as directed.</t>
  </si>
  <si>
    <t>4.1</t>
  </si>
  <si>
    <t>Sub Total (3)</t>
  </si>
  <si>
    <t>400 mm OD HDPE PE-100 PN16 (Railway  Crossing)</t>
  </si>
  <si>
    <t>160 mm OD HDPE PE-80 PN10</t>
  </si>
  <si>
    <t>110 mm OD HDPE PE-80 PN10</t>
  </si>
  <si>
    <r>
      <t xml:space="preserve">Handling, aligning, </t>
    </r>
    <r>
      <rPr>
        <b/>
        <sz val="12"/>
        <rFont val="Calibri"/>
        <family val="2"/>
      </rPr>
      <t xml:space="preserve">laying and Jointing </t>
    </r>
    <r>
      <rPr>
        <sz val="12"/>
        <rFont val="Calibri"/>
        <family val="2"/>
      </rPr>
      <t xml:space="preserve">of  </t>
    </r>
    <r>
      <rPr>
        <b/>
        <sz val="12"/>
        <rFont val="Calibri"/>
        <family val="2"/>
      </rPr>
      <t xml:space="preserve">HDPE (PE80) pipes  </t>
    </r>
    <r>
      <rPr>
        <sz val="12"/>
        <rFont val="Calibri"/>
        <family val="2"/>
      </rPr>
      <t>with specials by butt welding / spigot joints confirming to IS and specifications for pipes of following diameters.</t>
    </r>
  </si>
  <si>
    <t>3.7</t>
  </si>
  <si>
    <t>Supplying of HDPE pipe  including all specials confirming to IS 4984  and the specifications, including third party inspection, all taxes and duties, transportation, freight charges, loading and unloading, conveyance to the project site and stacking with cost of all labor and material for  following pipe diameters.</t>
  </si>
  <si>
    <t>3.6</t>
  </si>
  <si>
    <t>600 mm  Dl - K9 pipe</t>
  </si>
  <si>
    <t>500 mm DI - K9 pipe</t>
  </si>
  <si>
    <t>400 mm  Dl - K9 pipe</t>
  </si>
  <si>
    <t>300 mm Dl - K9 pipe</t>
  </si>
  <si>
    <t>250 mm DI - K9 pipe</t>
  </si>
  <si>
    <t>200 mm Dl - K9 pipe</t>
  </si>
  <si>
    <t>150 mm DI - K9 pipe</t>
  </si>
  <si>
    <t>100 mm  Dl - K9 pipe</t>
  </si>
  <si>
    <t>Handling, aligning, laying and jointing of K-9 Dl pipe to other pipe and to fittings and specials, with EPDM rubber O-rings (as per IS 5382) and flange gaskets (as  per  IS  12288)  as  per specifications.   This  item includes transportation of pipes, specials and fittings from the store yard to the project site, stacking of pipe and fittings as per BIS requirements, loading,  unloading,   hoisting,  lowering,  marginal  cutting  and  grinding wherever necessary, assembling, jointing, providing temporary supports etc., all complete with approved equipment, for pipe of the following diameters.</t>
  </si>
  <si>
    <t>3.5</t>
  </si>
  <si>
    <t>MT</t>
  </si>
  <si>
    <t>Tee's,  Socket,  collar, tail  pieces,  flanged tapers,   socketed tapers, flanged spigot short pipes, flanged socket short piece, all  bends, end caps, barrel piece, dismantling joints etc. required for suitable completion of the works.
double flanged pipe pieces, required for suitable completion of works.</t>
  </si>
  <si>
    <t>Supplying Dl Specials and fittings with plain, double socket, socket &amp; flanged and double flanged end connections as required, with lining and coating as per the specification, and IS 9523 with EPDM rubber gaskets as per    IS 5382 as required for successful completion of the work. This item includes third party inspection, transportation, freight, loading and unloading, stacking etc. all complete for various sizes of Dl specials and fittings as noted with the following end connections.</t>
  </si>
  <si>
    <t>3.4</t>
  </si>
  <si>
    <t>800 mm ID 6 mm thick ( for Feeder Main)</t>
  </si>
  <si>
    <t>(j)</t>
  </si>
  <si>
    <t>700 mm ID 6 mm thick (for Feeder Main)</t>
  </si>
  <si>
    <t>600 mm ID 6 mm thick (for Nalla,River etc., Crossing)</t>
  </si>
  <si>
    <t>500 mm ID 6 mm thick (for Nalla,River etc., Crossing)</t>
  </si>
  <si>
    <t>400 mm ID 6 mm thick (for Nalla,River etc., Crossing)</t>
  </si>
  <si>
    <t>300 mm ID 6 mm thick (for Nalla,River etc., Crossing)</t>
  </si>
  <si>
    <t>250 mm ID 5 mm thick (for Nalla,River etc., Crossing)</t>
  </si>
  <si>
    <t>200 mm ID 5 mm thick (for Nalla,River etc., Crossing)</t>
  </si>
  <si>
    <t>150 mm ID 5 mm thick (for Nalla,River etc., Crossing)</t>
  </si>
  <si>
    <t>100 mm ID 5 mm thick (for Nalla,River etc., Crossing)</t>
  </si>
  <si>
    <r>
      <t xml:space="preserve">Handling, aligning, </t>
    </r>
    <r>
      <rPr>
        <b/>
        <sz val="12"/>
        <rFont val="Calibri"/>
        <family val="2"/>
      </rPr>
      <t xml:space="preserve">laying and jointing MS pipes and specials </t>
    </r>
    <r>
      <rPr>
        <sz val="12"/>
        <rFont val="Calibri"/>
        <family val="2"/>
      </rPr>
      <t>to correct line and level in trenches.  The item includes transportation of pipes and specials from the store yard to the project site, stacking of pipe as per BIS requirements, loading, unloading, hoisting, lowering, marginal cutting and grinding wherever necessary, assembling, jointing, providing temporary supports, lining and coating at joints etc. for pipe of the following   diameters  and  thicknesses.   The   rate  also   shall   include radiography of field joints, field testing, etc. as specified and shown on the drawings and specification.</t>
    </r>
  </si>
  <si>
    <t xml:space="preserve">Supplying all types of MS Specials plain ended, socket ended and flanged as required with internal lining and external coating as per the specification, such as bends, tees, tapers, spool pieces, blind flanges, pieces for pipe  connection, valve connections, dismantling joints, anchor bolts, straps, air vent pipe, etc. of different diameters, manufactured from Fe 410 grade steel. This item includes  loading,  transportation to the project site, unloading and stacking, etc. complete with cost of third party inspection, material, labor, taxes and duties. </t>
  </si>
  <si>
    <t>(k)</t>
  </si>
  <si>
    <t>700 mm ID 20 mm thick (for Jack Push- Railway  Crossing)</t>
  </si>
  <si>
    <r>
      <t xml:space="preserve">Supplying spirally welded </t>
    </r>
    <r>
      <rPr>
        <b/>
        <sz val="12"/>
        <rFont val="Calibri"/>
        <family val="2"/>
      </rPr>
      <t>MS pipe</t>
    </r>
    <r>
      <rPr>
        <sz val="12"/>
        <rFont val="Calibri"/>
        <family val="2"/>
      </rPr>
      <t xml:space="preserve"> with internal lining and external coating as per the specification of the following internal diameters and wall thicknesses. The rate shall   include third party inspection, transportation, freight charges, loading, unloading and stacking at the project site, with the cost of all labor, material, taxes and duties.</t>
    </r>
  </si>
  <si>
    <t>3.1</t>
  </si>
  <si>
    <t>Sub Total (2)</t>
  </si>
  <si>
    <r>
      <t xml:space="preserve">Providing and backfilling excavated pipeline trench with </t>
    </r>
    <r>
      <rPr>
        <b/>
        <sz val="12"/>
        <rFont val="Calibri"/>
        <family val="2"/>
      </rPr>
      <t>crusher dust</t>
    </r>
    <r>
      <rPr>
        <sz val="12"/>
        <rFont val="Calibri"/>
        <family val="2"/>
      </rPr>
      <t xml:space="preserve"> including watering, ramming, consolidating using portable vibratory compactor and dressing complete as per drawing, specifications around pipe and as well as above pipe and  as per the instructions of the Employer's representative .</t>
    </r>
  </si>
  <si>
    <t>Backfilling of pipe trenches, foundations, etc, with Contractors supplied approved graded gravel, including placing in layers not exceeding 20 cm in  depth each, and compacting  each layer, complete as per the specification and standard drawings and as directed by the Employer's Representative.</t>
  </si>
  <si>
    <t>2.7</t>
  </si>
  <si>
    <t>Backfilling of pipe trenches, foundations, etc. with Contractor's supplied approved graded sand, including placing in layers not exceeding 20 cm in depth each, and compacting  each layer, complete as per the specification and as directed by the Employer's Representative.</t>
  </si>
  <si>
    <t>2.6</t>
  </si>
  <si>
    <t>Backfilling of pipe trenches, foundations, etc. with approved graded excavated   soil   (excluding   rock),   including   placing   in   layers   not exceeding 20 cm in depth each, and compacting each layer, complete as per the specification and as directed by the Employer's Representative.</t>
  </si>
  <si>
    <t>2.5</t>
  </si>
  <si>
    <t>0 to 1.5 m from GL</t>
  </si>
  <si>
    <t>Earth   work   for   excavation   of   foundations,    pipe   trenches,   valve chambers,  thrust  blocks,  etc-   in  all  kinds  of  hard   rock  (blasting prohibited),   Excavation  shall  include dressing,  compaction  of the bottoms, shoring and strutting wherever required, dewatering whenever required, removal of the excavated rock, stockpiling and disposal of surplus   excavated   rock   off-site   as   directed   by   the   Employer's Representative.</t>
  </si>
  <si>
    <t>2.4</t>
  </si>
  <si>
    <t>above 1.5 m to 3.0 m depth from GL</t>
  </si>
  <si>
    <r>
      <t xml:space="preserve">Earth   work   for   excavation   of   foundations,    pipe   trenches,   valve chambers,  thrust blocks,  etc.  in  all kinds of </t>
    </r>
    <r>
      <rPr>
        <b/>
        <sz val="12"/>
        <rFont val="Calibri"/>
        <family val="2"/>
      </rPr>
      <t xml:space="preserve">hard  rock requiring blasting, </t>
    </r>
    <r>
      <rPr>
        <sz val="12"/>
        <rFont val="Calibri"/>
        <family val="2"/>
      </rPr>
      <t>Excavation shall include dressing, compaction of the bottoms, shoring and strutting wherever required, dewatering whenever required, removal of the excavated rock, stockpiling and disposal of surplus excavated rock off-site as directed by the Employer's Representative.</t>
    </r>
  </si>
  <si>
    <t>2.3</t>
  </si>
  <si>
    <t>Excavation will be paid for in the following segments:</t>
  </si>
  <si>
    <r>
      <t xml:space="preserve">Earth   work   for   excavation   of   foundations,    pipe   trenches,   valve chambers, thrust blocks, masonary work, etc. in ail kinds of </t>
    </r>
    <r>
      <rPr>
        <b/>
        <sz val="12"/>
        <rFont val="Calibri"/>
        <family val="2"/>
      </rPr>
      <t xml:space="preserve">ordinary rock, </t>
    </r>
    <r>
      <rPr>
        <sz val="12"/>
        <rFont val="Calibri"/>
        <family val="2"/>
      </rPr>
      <t>Excavation shall include the removal of asphalt and concrete road surfacing, including dressing, compaction of the bottoms, shoring and strutting wherever required, dewatering whenever required, removal of the excavated rock, stockpiling and disposal of surplus excavated rock off-site as directed by the Employer's Representative.</t>
    </r>
  </si>
  <si>
    <t>2.2</t>
  </si>
  <si>
    <t>Earth   work  for  excavation   of  foundations,    pipe  trenches,   valve chambers, thrust blocks, masonary work, etc. in all kinds of ordinary soils  such  as   murum,  sand,   sandy  silt,  clay,  kankar   etc.   or in combination. Excavation shall include the removal of WBM roadway surfaces, brick surfacing, including dressing, compaction of the bottoms of the excavation, shoring and strutting wherever required, dewatering whenever required,   removal of the excavated soil,  stockpiling and disposal of surplus excavated soil off-site as directed by the Employer's Representative.</t>
  </si>
  <si>
    <t>2.1</t>
  </si>
  <si>
    <t>Sub Total (1)</t>
  </si>
  <si>
    <t>Preparation of Working drawing including carrying out necessary survey and  investigation  as  per  specification  and  directed  by Employer's Representative.</t>
  </si>
  <si>
    <t>1.2</t>
  </si>
  <si>
    <t>Per bore hole</t>
  </si>
  <si>
    <t>Geotechnical survey  and investigation for the works as directed by employers representative .</t>
  </si>
  <si>
    <t>(6) = (4) + (5)</t>
  </si>
  <si>
    <t>(5) = (1) x (3)</t>
  </si>
  <si>
    <t>(4) = (1) x (2)</t>
  </si>
  <si>
    <t>(3)</t>
  </si>
  <si>
    <t>(2)</t>
  </si>
  <si>
    <t>(1)</t>
  </si>
  <si>
    <t xml:space="preserve"> Total</t>
  </si>
  <si>
    <t>Taxes</t>
  </si>
  <si>
    <t xml:space="preserve">Basic </t>
  </si>
  <si>
    <t>Remarks</t>
  </si>
  <si>
    <t>Amount (Rs.)</t>
  </si>
  <si>
    <t>Rate (Rs)</t>
  </si>
  <si>
    <t>Estimated Quantity</t>
  </si>
  <si>
    <t>Units</t>
  </si>
  <si>
    <t xml:space="preserve">Package No. 5E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</si>
</sst>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quot;\ * #,##0.00_ ;_ &quot;₹&quot;\ * \-#,##0.00_ ;_ &quot;₹&quot;\ * &quot;-&quot;??_ ;_ @_ "/>
    <numFmt numFmtId="164" formatCode="_(* #,##0.00_);_(* \(#,##0.00\);_(* &quot;-&quot;??_);_(@_)"/>
    <numFmt numFmtId="165" formatCode="&quot;₹&quot;\ #,##0.00"/>
    <numFmt numFmtId="166" formatCode="&quot;₹&quot;\ #,##0.000"/>
    <numFmt numFmtId="167" formatCode="0.0"/>
    <numFmt numFmtId="168" formatCode="_(* #,##0_);_(* \(#,##0\);_(* &quot;-&quot;??_);_(@_)"/>
  </numFmts>
  <fonts count="18" x14ac:knownFonts="1">
    <font>
      <sz val="10"/>
      <name val="Arial"/>
    </font>
    <font>
      <sz val="10"/>
      <name val="Arial"/>
    </font>
    <font>
      <b/>
      <sz val="11"/>
      <name val="Calibri"/>
      <family val="2"/>
      <scheme val="minor"/>
    </font>
    <font>
      <b/>
      <sz val="11"/>
      <name val="Arial"/>
      <family val="2"/>
    </font>
    <font>
      <sz val="10"/>
      <name val="Arial"/>
      <family val="2"/>
    </font>
    <font>
      <sz val="11"/>
      <name val="Arial"/>
      <family val="2"/>
    </font>
    <font>
      <sz val="11"/>
      <name val="Calibri"/>
      <family val="2"/>
      <scheme val="minor"/>
    </font>
    <font>
      <sz val="11"/>
      <color indexed="8"/>
      <name val="Mangal"/>
      <family val="2"/>
    </font>
    <font>
      <sz val="14"/>
      <name val="Calibri"/>
      <family val="2"/>
      <scheme val="minor"/>
    </font>
    <font>
      <sz val="12"/>
      <name val="Calibri"/>
      <family val="2"/>
      <scheme val="minor"/>
    </font>
    <font>
      <b/>
      <sz val="12"/>
      <name val="Calibri"/>
      <family val="2"/>
      <scheme val="minor"/>
    </font>
    <font>
      <b/>
      <sz val="12"/>
      <name val="Calibri"/>
      <family val="2"/>
    </font>
    <font>
      <sz val="12"/>
      <name val="Calibri"/>
      <family val="2"/>
    </font>
    <font>
      <vertAlign val="superscript"/>
      <sz val="12"/>
      <name val="Calibri"/>
      <family val="2"/>
    </font>
    <font>
      <i/>
      <sz val="12"/>
      <name val="Calibri"/>
      <family val="2"/>
    </font>
    <font>
      <i/>
      <sz val="12"/>
      <name val="Calibri"/>
      <family val="2"/>
      <scheme val="minor"/>
    </font>
    <font>
      <b/>
      <sz val="20"/>
      <name val="Calibri"/>
      <family val="2"/>
      <scheme val="minor"/>
    </font>
    <font>
      <b/>
      <sz val="16"/>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xf numFmtId="164" fontId="1" fillId="0" borderId="0" applyFont="0" applyFill="0" applyBorder="0" applyAlignment="0" applyProtection="0"/>
    <xf numFmtId="0" fontId="4" fillId="0" borderId="0"/>
    <xf numFmtId="0" fontId="7" fillId="0" borderId="0"/>
    <xf numFmtId="164" fontId="4" fillId="0" borderId="0" applyFont="0" applyFill="0" applyBorder="0" applyAlignment="0" applyProtection="0"/>
    <xf numFmtId="0" fontId="4" fillId="0" borderId="0"/>
  </cellStyleXfs>
  <cellXfs count="118">
    <xf numFmtId="0" fontId="0" fillId="0" borderId="0" xfId="0"/>
    <xf numFmtId="44" fontId="2" fillId="0" borderId="1" xfId="0" applyNumberFormat="1" applyFont="1" applyBorder="1"/>
    <xf numFmtId="44" fontId="3" fillId="0" borderId="1" xfId="0" applyNumberFormat="1" applyFont="1" applyBorder="1"/>
    <xf numFmtId="0" fontId="2" fillId="0" borderId="1" xfId="2" applyFont="1" applyFill="1" applyBorder="1" applyAlignment="1">
      <alignment horizontal="right" vertical="center" wrapText="1"/>
    </xf>
    <xf numFmtId="0" fontId="5" fillId="0" borderId="1" xfId="0" applyFont="1" applyBorder="1" applyAlignment="1">
      <alignment horizontal="center" vertical="center" wrapText="1"/>
    </xf>
    <xf numFmtId="165" fontId="6" fillId="0" borderId="1" xfId="1" applyNumberFormat="1" applyFont="1" applyBorder="1"/>
    <xf numFmtId="0" fontId="6" fillId="0" borderId="1" xfId="2" applyFont="1" applyBorder="1" applyAlignment="1">
      <alignment horizontal="justify" vertical="center" wrapText="1"/>
    </xf>
    <xf numFmtId="0" fontId="6" fillId="0" borderId="2" xfId="0" applyNumberFormat="1" applyFont="1" applyFill="1" applyBorder="1" applyAlignment="1" applyProtection="1">
      <alignment horizontal="center" vertical="center" wrapText="1"/>
    </xf>
    <xf numFmtId="166" fontId="2" fillId="0" borderId="1" xfId="1" applyNumberFormat="1" applyFont="1" applyBorder="1"/>
    <xf numFmtId="0" fontId="2" fillId="0" borderId="1" xfId="0" applyFont="1" applyBorder="1" applyAlignment="1">
      <alignment horizontal="right" vertical="center" wrapText="1"/>
    </xf>
    <xf numFmtId="0" fontId="6" fillId="0" borderId="2" xfId="0" applyFont="1" applyFill="1" applyBorder="1" applyAlignment="1">
      <alignment horizontal="center" vertical="center"/>
    </xf>
    <xf numFmtId="166" fontId="6" fillId="0" borderId="1" xfId="1" applyNumberFormat="1" applyFont="1" applyBorder="1"/>
    <xf numFmtId="0" fontId="6" fillId="0" borderId="2" xfId="0" applyNumberFormat="1" applyFont="1" applyFill="1" applyBorder="1" applyAlignment="1" applyProtection="1">
      <alignment vertical="center" wrapText="1"/>
    </xf>
    <xf numFmtId="0" fontId="6" fillId="0" borderId="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2" xfId="0" applyNumberFormat="1" applyFont="1" applyFill="1" applyBorder="1" applyAlignment="1" applyProtection="1">
      <alignment vertical="top"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xf numFmtId="2" fontId="9" fillId="0" borderId="4" xfId="5" applyNumberFormat="1" applyFont="1" applyFill="1" applyBorder="1" applyAlignment="1" applyProtection="1">
      <alignment horizontal="center" vertical="center" wrapText="1"/>
      <protection locked="0"/>
    </xf>
    <xf numFmtId="49" fontId="9" fillId="0" borderId="4" xfId="5" applyNumberFormat="1"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top" wrapText="1"/>
    </xf>
    <xf numFmtId="164" fontId="9" fillId="0" borderId="4" xfId="4" applyNumberFormat="1" applyFont="1" applyFill="1" applyBorder="1" applyAlignment="1" applyProtection="1">
      <alignment vertical="center"/>
    </xf>
    <xf numFmtId="164" fontId="9" fillId="0" borderId="4" xfId="4" applyFont="1" applyFill="1" applyBorder="1" applyAlignment="1" applyProtection="1">
      <alignment vertical="center"/>
    </xf>
    <xf numFmtId="0" fontId="9" fillId="0" borderId="4" xfId="0" applyNumberFormat="1" applyFont="1" applyFill="1" applyBorder="1" applyAlignment="1" applyProtection="1">
      <alignment vertical="top" wrapText="1"/>
    </xf>
    <xf numFmtId="164" fontId="9" fillId="0" borderId="4" xfId="4" applyFont="1" applyFill="1" applyBorder="1" applyAlignment="1" applyProtection="1">
      <alignment horizontal="center" vertical="center"/>
    </xf>
    <xf numFmtId="0" fontId="9" fillId="0" borderId="4" xfId="0" applyNumberFormat="1" applyFont="1" applyFill="1" applyBorder="1" applyAlignment="1" applyProtection="1">
      <alignment horizontal="justify" vertical="top" wrapText="1"/>
    </xf>
    <xf numFmtId="0" fontId="10" fillId="0" borderId="4" xfId="0" applyNumberFormat="1" applyFont="1" applyFill="1" applyBorder="1" applyAlignment="1" applyProtection="1">
      <alignment horizontal="right" vertical="top" wrapText="1"/>
    </xf>
    <xf numFmtId="0" fontId="10" fillId="0" borderId="4" xfId="0" applyNumberFormat="1" applyFont="1" applyFill="1" applyBorder="1" applyAlignment="1" applyProtection="1">
      <alignment horizontal="center" vertical="center" wrapText="1"/>
    </xf>
    <xf numFmtId="164" fontId="10" fillId="0" borderId="4" xfId="4" applyNumberFormat="1" applyFont="1" applyFill="1" applyBorder="1" applyAlignment="1" applyProtection="1">
      <alignment vertical="center"/>
    </xf>
    <xf numFmtId="164" fontId="10" fillId="0" borderId="4" xfId="4" applyFont="1" applyFill="1" applyBorder="1" applyAlignment="1" applyProtection="1">
      <alignment horizontal="center" vertical="center"/>
    </xf>
    <xf numFmtId="164" fontId="9" fillId="0" borderId="4" xfId="4" applyFont="1" applyFill="1" applyBorder="1" applyAlignment="1" applyProtection="1">
      <alignment horizontal="right" vertical="center"/>
    </xf>
    <xf numFmtId="0" fontId="9" fillId="0" borderId="4" xfId="0" applyNumberFormat="1" applyFont="1" applyFill="1" applyBorder="1" applyAlignment="1" applyProtection="1">
      <alignment vertical="center" wrapText="1"/>
    </xf>
    <xf numFmtId="0" fontId="15"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justify" vertical="center" wrapText="1"/>
    </xf>
    <xf numFmtId="0" fontId="10" fillId="0" borderId="4" xfId="0" applyNumberFormat="1" applyFont="1" applyFill="1" applyBorder="1" applyAlignment="1" applyProtection="1">
      <alignment horizontal="right" vertical="center" wrapText="1"/>
    </xf>
    <xf numFmtId="0" fontId="10" fillId="0" borderId="4" xfId="0" applyNumberFormat="1" applyFont="1" applyFill="1" applyBorder="1" applyAlignment="1" applyProtection="1">
      <alignment vertical="center" wrapText="1"/>
    </xf>
    <xf numFmtId="168" fontId="9" fillId="0" borderId="4" xfId="4" applyNumberFormat="1" applyFont="1" applyFill="1" applyBorder="1" applyAlignment="1" applyProtection="1">
      <alignment vertical="center"/>
    </xf>
    <xf numFmtId="2" fontId="9"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right" vertical="center" wrapText="1"/>
    </xf>
    <xf numFmtId="168" fontId="10" fillId="0" borderId="4" xfId="4" applyNumberFormat="1" applyFont="1" applyFill="1" applyBorder="1" applyAlignment="1" applyProtection="1">
      <alignment vertical="center"/>
    </xf>
    <xf numFmtId="0" fontId="10" fillId="0" borderId="4" xfId="0" applyNumberFormat="1" applyFont="1" applyFill="1" applyBorder="1" applyAlignment="1" applyProtection="1">
      <alignment horizontal="justify" vertical="center" wrapText="1"/>
    </xf>
    <xf numFmtId="0" fontId="9" fillId="0" borderId="4" xfId="0" applyNumberFormat="1" applyFont="1" applyFill="1" applyBorder="1" applyAlignment="1" applyProtection="1">
      <alignment horizontal="right" vertical="center" wrapText="1"/>
    </xf>
    <xf numFmtId="0" fontId="12" fillId="0" borderId="4" xfId="0" applyNumberFormat="1" applyFont="1" applyFill="1" applyBorder="1" applyAlignment="1" applyProtection="1">
      <alignment horizontal="justify" vertical="top" wrapText="1"/>
    </xf>
    <xf numFmtId="0" fontId="11" fillId="0" borderId="4" xfId="0" applyNumberFormat="1" applyFont="1" applyFill="1" applyBorder="1" applyAlignment="1" applyProtection="1">
      <alignment horizontal="right" vertical="top" wrapText="1"/>
    </xf>
    <xf numFmtId="0" fontId="10" fillId="0" borderId="4" xfId="3"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8" fillId="0" borderId="1" xfId="3" applyFont="1" applyFill="1" applyBorder="1" applyAlignment="1" applyProtection="1">
      <alignment horizontal="center" wrapText="1"/>
      <protection locked="0"/>
    </xf>
    <xf numFmtId="0" fontId="8" fillId="0" borderId="1"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protection locked="0"/>
    </xf>
    <xf numFmtId="167" fontId="6" fillId="0" borderId="1" xfId="3" applyNumberFormat="1" applyFont="1" applyFill="1" applyBorder="1" applyAlignment="1" applyProtection="1">
      <alignment horizontal="center" vertical="center" wrapText="1"/>
      <protection locked="0"/>
    </xf>
    <xf numFmtId="0" fontId="17" fillId="0" borderId="3" xfId="3" applyFont="1" applyBorder="1" applyAlignment="1" applyProtection="1">
      <alignment horizontal="center" wrapText="1"/>
      <protection locked="0"/>
    </xf>
    <xf numFmtId="0" fontId="17" fillId="0" borderId="4"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167" fontId="10" fillId="0" borderId="4" xfId="3" applyNumberFormat="1" applyFont="1" applyFill="1" applyBorder="1" applyAlignment="1" applyProtection="1">
      <alignment horizontal="center" vertical="center" wrapText="1"/>
      <protection locked="0"/>
    </xf>
    <xf numFmtId="0" fontId="10" fillId="0" borderId="4" xfId="3"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9" fillId="0" borderId="0" xfId="0" applyFont="1" applyFill="1" applyProtection="1">
      <protection locked="0"/>
    </xf>
    <xf numFmtId="0" fontId="9" fillId="0" borderId="0" xfId="0" applyFont="1" applyFill="1" applyAlignment="1" applyProtection="1">
      <alignment vertical="center"/>
      <protection locked="0"/>
    </xf>
    <xf numFmtId="0" fontId="9" fillId="0" borderId="4"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center"/>
      <protection locked="0"/>
    </xf>
    <xf numFmtId="164" fontId="9" fillId="0" borderId="4" xfId="4" applyNumberFormat="1" applyFont="1" applyFill="1" applyBorder="1" applyAlignment="1" applyProtection="1">
      <alignment vertical="center"/>
      <protection locked="0"/>
    </xf>
    <xf numFmtId="164" fontId="9" fillId="0" borderId="4" xfId="4" applyFont="1" applyFill="1" applyBorder="1" applyAlignment="1" applyProtection="1">
      <alignment vertical="center"/>
      <protection locked="0"/>
    </xf>
    <xf numFmtId="164" fontId="9" fillId="0" borderId="4" xfId="4" applyFont="1" applyFill="1" applyBorder="1" applyAlignment="1" applyProtection="1">
      <alignment vertical="top"/>
      <protection locked="0"/>
    </xf>
    <xf numFmtId="0" fontId="9" fillId="0" borderId="0" xfId="0" applyNumberFormat="1" applyFont="1" applyFill="1" applyBorder="1" applyAlignment="1" applyProtection="1">
      <alignment vertical="top"/>
      <protection locked="0"/>
    </xf>
    <xf numFmtId="0" fontId="9" fillId="0" borderId="4" xfId="0" applyNumberFormat="1" applyFont="1" applyFill="1" applyBorder="1" applyAlignment="1" applyProtection="1">
      <alignment vertical="top" wrapText="1"/>
      <protection locked="0"/>
    </xf>
    <xf numFmtId="164" fontId="9" fillId="0" borderId="4" xfId="4" applyFont="1" applyFill="1" applyBorder="1" applyAlignment="1" applyProtection="1">
      <alignment horizontal="center" vertical="center"/>
      <protection locked="0"/>
    </xf>
    <xf numFmtId="164" fontId="9" fillId="0" borderId="4" xfId="1" applyFont="1" applyBorder="1" applyAlignment="1" applyProtection="1">
      <alignment vertical="center"/>
      <protection locked="0"/>
    </xf>
    <xf numFmtId="164" fontId="9" fillId="0" borderId="4" xfId="4" applyFont="1" applyFill="1" applyBorder="1" applyAlignment="1" applyProtection="1">
      <alignment horizontal="left" vertical="top" wrapText="1"/>
      <protection locked="0"/>
    </xf>
    <xf numFmtId="0" fontId="10" fillId="0" borderId="4" xfId="0" applyNumberFormat="1" applyFont="1" applyFill="1" applyBorder="1" applyAlignment="1" applyProtection="1">
      <alignment horizontal="center" vertical="center" wrapText="1"/>
      <protection locked="0"/>
    </xf>
    <xf numFmtId="164" fontId="10" fillId="0" borderId="4" xfId="4" applyNumberFormat="1" applyFont="1" applyFill="1" applyBorder="1" applyAlignment="1" applyProtection="1">
      <alignment vertical="center"/>
      <protection locked="0"/>
    </xf>
    <xf numFmtId="164" fontId="10" fillId="0" borderId="4" xfId="4" applyFont="1" applyFill="1" applyBorder="1" applyAlignment="1" applyProtection="1">
      <alignment horizontal="center" vertical="center"/>
      <protection locked="0"/>
    </xf>
    <xf numFmtId="164" fontId="10" fillId="0" borderId="4" xfId="1" applyFont="1" applyBorder="1" applyAlignment="1" applyProtection="1">
      <alignment vertical="center"/>
      <protection locked="0"/>
    </xf>
    <xf numFmtId="164" fontId="9" fillId="0" borderId="4" xfId="4" applyFont="1" applyFill="1" applyBorder="1" applyAlignment="1" applyProtection="1">
      <alignment horizontal="right" vertical="center"/>
      <protection locked="0"/>
    </xf>
    <xf numFmtId="164" fontId="9" fillId="0" borderId="4" xfId="4" applyFont="1" applyFill="1" applyBorder="1" applyAlignment="1" applyProtection="1">
      <alignment horizontal="right" vertical="top"/>
      <protection locked="0"/>
    </xf>
    <xf numFmtId="0" fontId="9" fillId="0" borderId="4" xfId="0" applyNumberFormat="1" applyFont="1" applyFill="1" applyBorder="1" applyAlignment="1" applyProtection="1">
      <alignment vertical="center" wrapText="1"/>
      <protection locked="0"/>
    </xf>
    <xf numFmtId="164" fontId="9" fillId="0" borderId="4" xfId="4" applyFont="1" applyFill="1" applyBorder="1" applyAlignment="1" applyProtection="1">
      <alignment horizontal="left" vertical="center"/>
      <protection locked="0"/>
    </xf>
    <xf numFmtId="164" fontId="9" fillId="0" borderId="4" xfId="4" applyFont="1" applyFill="1" applyBorder="1" applyAlignment="1" applyProtection="1">
      <alignment horizontal="left" vertical="center" wrapText="1"/>
      <protection locked="0"/>
    </xf>
    <xf numFmtId="164" fontId="9" fillId="0" borderId="4" xfId="4" applyFont="1" applyFill="1" applyBorder="1" applyAlignment="1" applyProtection="1">
      <alignment horizontal="center" vertical="center" wrapText="1"/>
      <protection locked="0"/>
    </xf>
    <xf numFmtId="164" fontId="9" fillId="0" borderId="4" xfId="4"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right" vertical="center" wrapText="1"/>
      <protection locked="0"/>
    </xf>
    <xf numFmtId="164" fontId="10" fillId="0" borderId="4" xfId="4" applyFont="1" applyFill="1" applyBorder="1" applyAlignment="1" applyProtection="1">
      <alignment horizontal="right" vertical="center"/>
      <protection locked="0"/>
    </xf>
    <xf numFmtId="164" fontId="9" fillId="0" borderId="4" xfId="4" applyFont="1" applyFill="1" applyBorder="1" applyAlignment="1" applyProtection="1">
      <alignment horizontal="center" vertical="top" wrapText="1"/>
      <protection locked="0"/>
    </xf>
    <xf numFmtId="0" fontId="9" fillId="0" borderId="0" xfId="0" applyFont="1" applyFill="1" applyAlignment="1" applyProtection="1">
      <alignment vertical="top"/>
      <protection locked="0"/>
    </xf>
    <xf numFmtId="164" fontId="9" fillId="0" borderId="4" xfId="4" applyNumberFormat="1" applyFont="1" applyFill="1" applyBorder="1" applyAlignment="1" applyProtection="1">
      <alignment horizontal="right" vertical="center"/>
      <protection locked="0"/>
    </xf>
    <xf numFmtId="164" fontId="9" fillId="0" borderId="4" xfId="4" applyFont="1" applyFill="1" applyBorder="1" applyAlignment="1" applyProtection="1">
      <alignment horizontal="left" vertical="center"/>
      <protection locked="0"/>
    </xf>
    <xf numFmtId="0" fontId="10" fillId="0" borderId="0" xfId="0" applyNumberFormat="1" applyFont="1" applyFill="1" applyBorder="1" applyAlignment="1" applyProtection="1">
      <alignment vertical="center"/>
      <protection locked="0"/>
    </xf>
    <xf numFmtId="0" fontId="10" fillId="0" borderId="4" xfId="0" applyFont="1" applyFill="1" applyBorder="1" applyAlignment="1" applyProtection="1">
      <alignment horizontal="center" vertical="center"/>
      <protection locked="0"/>
    </xf>
    <xf numFmtId="164" fontId="9" fillId="0" borderId="4" xfId="4"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top" wrapText="1"/>
      <protection locked="0"/>
    </xf>
    <xf numFmtId="164"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164" fontId="10" fillId="0" borderId="4" xfId="4"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4" xfId="0" applyFont="1" applyFill="1" applyBorder="1" applyAlignment="1" applyProtection="1">
      <alignment vertical="top"/>
      <protection locked="0"/>
    </xf>
    <xf numFmtId="164" fontId="9" fillId="0" borderId="4" xfId="4" applyFont="1" applyFill="1" applyBorder="1" applyProtection="1">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0" borderId="5" xfId="0" applyFont="1" applyFill="1" applyBorder="1" applyAlignment="1" applyProtection="1">
      <alignment vertical="center"/>
      <protection locked="0"/>
    </xf>
    <xf numFmtId="0" fontId="10" fillId="0" borderId="6"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164" fontId="9" fillId="0" borderId="0" xfId="4" applyFont="1" applyFill="1" applyAlignment="1" applyProtection="1">
      <alignment vertical="center"/>
      <protection locked="0"/>
    </xf>
    <xf numFmtId="164" fontId="9" fillId="0" borderId="0" xfId="4" applyFont="1" applyFill="1" applyProtection="1">
      <protection locked="0"/>
    </xf>
    <xf numFmtId="0" fontId="9" fillId="0" borderId="4" xfId="0" applyFont="1" applyFill="1" applyBorder="1" applyAlignment="1" applyProtection="1">
      <alignment horizontal="left" vertical="center"/>
    </xf>
    <xf numFmtId="168" fontId="9" fillId="0" borderId="4" xfId="0" applyNumberFormat="1" applyFont="1" applyFill="1" applyBorder="1" applyAlignment="1" applyProtection="1">
      <alignment vertical="center"/>
    </xf>
    <xf numFmtId="168" fontId="10" fillId="0" borderId="4" xfId="0" applyNumberFormat="1" applyFont="1" applyFill="1" applyBorder="1" applyAlignment="1" applyProtection="1">
      <alignment vertical="center"/>
    </xf>
    <xf numFmtId="0" fontId="9" fillId="0" borderId="4" xfId="0" applyFont="1" applyFill="1" applyBorder="1" applyAlignment="1" applyProtection="1">
      <alignment horizontal="justify" vertical="top"/>
    </xf>
    <xf numFmtId="0" fontId="10" fillId="0" borderId="4" xfId="0" applyFont="1" applyFill="1" applyBorder="1" applyAlignment="1" applyProtection="1">
      <alignment horizontal="center" vertical="center"/>
    </xf>
    <xf numFmtId="164" fontId="9" fillId="0" borderId="4" xfId="4"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top"/>
    </xf>
    <xf numFmtId="0" fontId="9" fillId="0" borderId="4" xfId="0" applyFont="1" applyFill="1" applyBorder="1" applyAlignment="1" applyProtection="1">
      <alignment horizontal="center" vertical="center"/>
    </xf>
    <xf numFmtId="168" fontId="9" fillId="0" borderId="4" xfId="4" applyNumberFormat="1" applyFont="1" applyFill="1" applyBorder="1" applyAlignment="1" applyProtection="1">
      <alignment horizontal="center" vertical="center"/>
    </xf>
    <xf numFmtId="164" fontId="9" fillId="0" borderId="4" xfId="0" applyNumberFormat="1" applyFont="1" applyFill="1" applyBorder="1" applyAlignment="1" applyProtection="1">
      <alignment horizontal="center" vertical="center" wrapText="1"/>
    </xf>
  </cellXfs>
  <cellStyles count="6">
    <cellStyle name="Comma" xfId="1" builtinId="3"/>
    <cellStyle name="Comma 4" xfId="4"/>
    <cellStyle name="Excel Built-in Normal" xfId="3"/>
    <cellStyle name="Normal" xfId="0" builtinId="0"/>
    <cellStyle name="Normal 2" xfId="5"/>
    <cellStyle name="Normal 2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60" zoomScaleNormal="100" workbookViewId="0">
      <selection activeCell="I21" sqref="I21"/>
    </sheetView>
  </sheetViews>
  <sheetFormatPr defaultRowHeight="12.75" x14ac:dyDescent="0.2"/>
  <cols>
    <col min="1" max="1" width="8.28515625" bestFit="1" customWidth="1"/>
    <col min="2" max="2" width="57.7109375" customWidth="1"/>
    <col min="3" max="3" width="18.42578125" bestFit="1" customWidth="1"/>
    <col min="4" max="4" width="17.42578125" bestFit="1" customWidth="1"/>
    <col min="5" max="5" width="23.7109375" customWidth="1"/>
    <col min="6" max="6" width="16.28515625" bestFit="1" customWidth="1"/>
  </cols>
  <sheetData>
    <row r="1" spans="1:6" ht="18.75" x14ac:dyDescent="0.3">
      <c r="A1" s="49" t="s">
        <v>39</v>
      </c>
      <c r="B1" s="49"/>
      <c r="C1" s="49"/>
      <c r="D1" s="49"/>
      <c r="E1" s="49"/>
      <c r="F1" s="49"/>
    </row>
    <row r="2" spans="1:6" ht="37.9" customHeight="1" x14ac:dyDescent="0.2">
      <c r="A2" s="50" t="s">
        <v>38</v>
      </c>
      <c r="B2" s="50"/>
      <c r="C2" s="50"/>
      <c r="D2" s="50"/>
      <c r="E2" s="50"/>
      <c r="F2" s="50"/>
    </row>
    <row r="3" spans="1:6" ht="15" x14ac:dyDescent="0.2">
      <c r="A3" s="51" t="s">
        <v>37</v>
      </c>
      <c r="B3" s="51"/>
      <c r="C3" s="51"/>
      <c r="D3" s="51"/>
      <c r="E3" s="51"/>
      <c r="F3" s="51"/>
    </row>
    <row r="4" spans="1:6" ht="15" x14ac:dyDescent="0.25">
      <c r="A4" s="52" t="s">
        <v>36</v>
      </c>
      <c r="B4" s="51" t="s">
        <v>35</v>
      </c>
      <c r="C4" s="18"/>
      <c r="D4" s="18"/>
      <c r="E4" s="18"/>
      <c r="F4" s="18"/>
    </row>
    <row r="5" spans="1:6" ht="30" x14ac:dyDescent="0.2">
      <c r="A5" s="52"/>
      <c r="B5" s="51"/>
      <c r="C5" s="17" t="s">
        <v>34</v>
      </c>
      <c r="D5" s="17" t="s">
        <v>33</v>
      </c>
      <c r="E5" s="17" t="s">
        <v>32</v>
      </c>
      <c r="F5" s="17" t="s">
        <v>31</v>
      </c>
    </row>
    <row r="6" spans="1:6" ht="15" x14ac:dyDescent="0.2">
      <c r="A6" s="52"/>
      <c r="B6" s="51"/>
      <c r="C6" s="16" t="s">
        <v>30</v>
      </c>
      <c r="D6" s="16" t="s">
        <v>30</v>
      </c>
      <c r="E6" s="16" t="s">
        <v>30</v>
      </c>
      <c r="F6" s="16" t="s">
        <v>30</v>
      </c>
    </row>
    <row r="7" spans="1:6" ht="15" x14ac:dyDescent="0.25">
      <c r="A7" s="7">
        <v>1</v>
      </c>
      <c r="B7" s="15" t="s">
        <v>29</v>
      </c>
      <c r="C7" s="11"/>
      <c r="D7" s="11"/>
      <c r="E7" s="11"/>
      <c r="F7" s="11"/>
    </row>
    <row r="8" spans="1:6" ht="15" x14ac:dyDescent="0.25">
      <c r="A8" s="7" t="s">
        <v>28</v>
      </c>
      <c r="B8" s="15" t="s">
        <v>27</v>
      </c>
      <c r="C8" s="11"/>
      <c r="D8" s="11"/>
      <c r="E8" s="11"/>
      <c r="F8" s="11"/>
    </row>
    <row r="9" spans="1:6" ht="15" x14ac:dyDescent="0.25">
      <c r="A9" s="7" t="s">
        <v>26</v>
      </c>
      <c r="B9" s="15" t="s">
        <v>25</v>
      </c>
      <c r="C9" s="11"/>
      <c r="D9" s="11"/>
      <c r="E9" s="11"/>
      <c r="F9" s="11"/>
    </row>
    <row r="10" spans="1:6" ht="15" x14ac:dyDescent="0.25">
      <c r="A10" s="7" t="s">
        <v>24</v>
      </c>
      <c r="B10" s="15" t="s">
        <v>23</v>
      </c>
      <c r="C10" s="11"/>
      <c r="D10" s="11"/>
      <c r="E10" s="11"/>
      <c r="F10" s="11"/>
    </row>
    <row r="11" spans="1:6" ht="15" x14ac:dyDescent="0.25">
      <c r="A11" s="7" t="s">
        <v>22</v>
      </c>
      <c r="B11" s="12" t="s">
        <v>21</v>
      </c>
      <c r="C11" s="11"/>
      <c r="D11" s="11"/>
      <c r="E11" s="11"/>
      <c r="F11" s="11"/>
    </row>
    <row r="12" spans="1:6" ht="15" x14ac:dyDescent="0.25">
      <c r="A12" s="7" t="s">
        <v>20</v>
      </c>
      <c r="B12" s="15" t="s">
        <v>19</v>
      </c>
      <c r="C12" s="11"/>
      <c r="D12" s="11"/>
      <c r="E12" s="11"/>
      <c r="F12" s="11"/>
    </row>
    <row r="13" spans="1:6" ht="15" x14ac:dyDescent="0.25">
      <c r="A13" s="14"/>
      <c r="B13" s="9" t="s">
        <v>18</v>
      </c>
      <c r="C13" s="8"/>
      <c r="D13" s="8"/>
      <c r="E13" s="8"/>
      <c r="F13" s="8"/>
    </row>
    <row r="14" spans="1:6" ht="15" x14ac:dyDescent="0.25">
      <c r="A14" s="7" t="s">
        <v>17</v>
      </c>
      <c r="B14" s="12" t="s">
        <v>16</v>
      </c>
      <c r="C14" s="11"/>
      <c r="D14" s="11"/>
      <c r="E14" s="11"/>
      <c r="F14" s="11"/>
    </row>
    <row r="15" spans="1:6" ht="15" x14ac:dyDescent="0.25">
      <c r="A15" s="7" t="s">
        <v>15</v>
      </c>
      <c r="B15" s="12" t="s">
        <v>14</v>
      </c>
      <c r="C15" s="11"/>
      <c r="D15" s="11"/>
      <c r="E15" s="11"/>
      <c r="F15" s="11"/>
    </row>
    <row r="16" spans="1:6" ht="15" x14ac:dyDescent="0.25">
      <c r="A16" s="7" t="s">
        <v>13</v>
      </c>
      <c r="B16" s="12" t="s">
        <v>12</v>
      </c>
      <c r="C16" s="11"/>
      <c r="D16" s="11"/>
      <c r="E16" s="11"/>
      <c r="F16" s="11"/>
    </row>
    <row r="17" spans="1:6" ht="15" x14ac:dyDescent="0.25">
      <c r="A17" s="13"/>
      <c r="B17" s="9" t="s">
        <v>11</v>
      </c>
      <c r="C17" s="8"/>
      <c r="D17" s="8"/>
      <c r="E17" s="8"/>
      <c r="F17" s="8"/>
    </row>
    <row r="18" spans="1:6" ht="15" x14ac:dyDescent="0.25">
      <c r="A18" s="7" t="s">
        <v>10</v>
      </c>
      <c r="B18" s="12" t="s">
        <v>9</v>
      </c>
      <c r="C18" s="11"/>
      <c r="D18" s="11"/>
      <c r="E18" s="11"/>
      <c r="F18" s="11"/>
    </row>
    <row r="19" spans="1:6" ht="15" x14ac:dyDescent="0.25">
      <c r="A19" s="7" t="s">
        <v>8</v>
      </c>
      <c r="B19" s="12" t="s">
        <v>7</v>
      </c>
      <c r="C19" s="11"/>
      <c r="D19" s="11"/>
      <c r="E19" s="11"/>
      <c r="F19" s="11"/>
    </row>
    <row r="20" spans="1:6" ht="15" x14ac:dyDescent="0.25">
      <c r="A20" s="7" t="s">
        <v>6</v>
      </c>
      <c r="B20" s="12" t="s">
        <v>5</v>
      </c>
      <c r="C20" s="11"/>
      <c r="D20" s="11"/>
      <c r="E20" s="11"/>
      <c r="F20" s="11"/>
    </row>
    <row r="21" spans="1:6" ht="15" x14ac:dyDescent="0.25">
      <c r="A21" s="10">
        <v>13</v>
      </c>
      <c r="B21" s="12" t="s">
        <v>4</v>
      </c>
      <c r="C21" s="11"/>
      <c r="D21" s="11"/>
      <c r="E21" s="11"/>
      <c r="F21" s="11"/>
    </row>
    <row r="22" spans="1:6" ht="15" x14ac:dyDescent="0.25">
      <c r="A22" s="10"/>
      <c r="B22" s="9" t="s">
        <v>3</v>
      </c>
      <c r="C22" s="8"/>
      <c r="D22" s="8"/>
      <c r="E22" s="8"/>
      <c r="F22" s="8"/>
    </row>
    <row r="23" spans="1:6" ht="15" x14ac:dyDescent="0.25">
      <c r="A23" s="7">
        <v>14</v>
      </c>
      <c r="B23" s="6" t="s">
        <v>2</v>
      </c>
      <c r="C23" s="5">
        <f>'Bill of Qty'!G226</f>
        <v>5000000</v>
      </c>
      <c r="D23" s="5" t="s">
        <v>1</v>
      </c>
      <c r="E23" s="5" t="s">
        <v>1</v>
      </c>
      <c r="F23" s="5">
        <f>+C23</f>
        <v>5000000</v>
      </c>
    </row>
    <row r="24" spans="1:6" ht="15" x14ac:dyDescent="0.25">
      <c r="A24" s="4"/>
      <c r="B24" s="3" t="s">
        <v>0</v>
      </c>
      <c r="C24" s="2"/>
      <c r="D24" s="2"/>
      <c r="E24" s="2"/>
      <c r="F24" s="1"/>
    </row>
  </sheetData>
  <mergeCells count="5">
    <mergeCell ref="A1:F1"/>
    <mergeCell ref="A2:F2"/>
    <mergeCell ref="A3:F3"/>
    <mergeCell ref="A4:A6"/>
    <mergeCell ref="B4:B6"/>
  </mergeCells>
  <printOptions horizontalCentered="1"/>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30"/>
  <sheetViews>
    <sheetView showGridLines="0" tabSelected="1" view="pageBreakPreview" zoomScale="70" zoomScaleNormal="75" zoomScaleSheetLayoutView="70" workbookViewId="0">
      <pane ySplit="6" topLeftCell="A223" activePane="bottomLeft" state="frozen"/>
      <selection activeCell="I21" sqref="I21"/>
      <selection pane="bottomLeft" activeCell="I225" sqref="I225"/>
    </sheetView>
  </sheetViews>
  <sheetFormatPr defaultRowHeight="15.75" x14ac:dyDescent="0.25"/>
  <cols>
    <col min="1" max="1" width="9.42578125" style="60" bestFit="1" customWidth="1"/>
    <col min="2" max="2" width="79.28515625" style="85" customWidth="1"/>
    <col min="3" max="3" width="10.7109375" style="60" bestFit="1" customWidth="1"/>
    <col min="4" max="4" width="14.42578125" style="106" customWidth="1"/>
    <col min="5" max="5" width="15.7109375" style="106" bestFit="1" customWidth="1"/>
    <col min="6" max="6" width="12.85546875" style="106" bestFit="1" customWidth="1"/>
    <col min="7" max="7" width="17.5703125" style="106" bestFit="1" customWidth="1"/>
    <col min="8" max="8" width="16.7109375" style="106" bestFit="1" customWidth="1"/>
    <col min="9" max="9" width="23.7109375" style="106" bestFit="1" customWidth="1"/>
    <col min="10" max="10" width="32" style="107" customWidth="1"/>
    <col min="11" max="16384" width="9.140625" style="59"/>
  </cols>
  <sheetData>
    <row r="1" spans="1:10" ht="21" customHeight="1" x14ac:dyDescent="0.35">
      <c r="A1" s="53" t="s">
        <v>308</v>
      </c>
      <c r="B1" s="53"/>
      <c r="C1" s="53"/>
      <c r="D1" s="53"/>
      <c r="E1" s="53"/>
      <c r="F1" s="53"/>
      <c r="G1" s="53"/>
      <c r="H1" s="53"/>
      <c r="I1" s="53"/>
      <c r="J1" s="53"/>
    </row>
    <row r="2" spans="1:10" s="60" customFormat="1" ht="48.75" customHeight="1" x14ac:dyDescent="0.2">
      <c r="A2" s="54" t="s">
        <v>38</v>
      </c>
      <c r="B2" s="54"/>
      <c r="C2" s="54"/>
      <c r="D2" s="54"/>
      <c r="E2" s="54"/>
      <c r="F2" s="54"/>
      <c r="G2" s="54"/>
      <c r="H2" s="54"/>
      <c r="I2" s="54"/>
      <c r="J2" s="54"/>
    </row>
    <row r="3" spans="1:10" s="60" customFormat="1" ht="25.9" customHeight="1" x14ac:dyDescent="0.2">
      <c r="A3" s="55" t="s">
        <v>37</v>
      </c>
      <c r="B3" s="55"/>
      <c r="C3" s="55"/>
      <c r="D3" s="55"/>
      <c r="E3" s="55"/>
      <c r="F3" s="55"/>
      <c r="G3" s="55"/>
      <c r="H3" s="55"/>
      <c r="I3" s="55"/>
      <c r="J3" s="55"/>
    </row>
    <row r="4" spans="1:10" s="60" customFormat="1" ht="24" customHeight="1" x14ac:dyDescent="0.2">
      <c r="A4" s="56" t="s">
        <v>36</v>
      </c>
      <c r="B4" s="57" t="s">
        <v>35</v>
      </c>
      <c r="C4" s="57" t="s">
        <v>307</v>
      </c>
      <c r="D4" s="57" t="s">
        <v>306</v>
      </c>
      <c r="E4" s="57" t="s">
        <v>305</v>
      </c>
      <c r="F4" s="57"/>
      <c r="G4" s="58" t="s">
        <v>304</v>
      </c>
      <c r="H4" s="58"/>
      <c r="I4" s="58"/>
      <c r="J4" s="48" t="s">
        <v>303</v>
      </c>
    </row>
    <row r="5" spans="1:10" s="60" customFormat="1" x14ac:dyDescent="0.2">
      <c r="A5" s="56"/>
      <c r="B5" s="57"/>
      <c r="C5" s="57"/>
      <c r="D5" s="57"/>
      <c r="E5" s="47" t="s">
        <v>302</v>
      </c>
      <c r="F5" s="47" t="s">
        <v>301</v>
      </c>
      <c r="G5" s="47" t="s">
        <v>302</v>
      </c>
      <c r="H5" s="47" t="s">
        <v>301</v>
      </c>
      <c r="I5" s="47" t="s">
        <v>300</v>
      </c>
      <c r="J5" s="48"/>
    </row>
    <row r="6" spans="1:10" s="62" customFormat="1" ht="20.25" customHeight="1" x14ac:dyDescent="0.2">
      <c r="A6" s="56"/>
      <c r="B6" s="57"/>
      <c r="C6" s="57"/>
      <c r="D6" s="19" t="s">
        <v>299</v>
      </c>
      <c r="E6" s="20" t="s">
        <v>298</v>
      </c>
      <c r="F6" s="20" t="s">
        <v>297</v>
      </c>
      <c r="G6" s="20" t="s">
        <v>296</v>
      </c>
      <c r="H6" s="20" t="s">
        <v>295</v>
      </c>
      <c r="I6" s="20" t="s">
        <v>294</v>
      </c>
      <c r="J6" s="61"/>
    </row>
    <row r="7" spans="1:10" s="66" customFormat="1" x14ac:dyDescent="0.2">
      <c r="A7" s="22">
        <v>1</v>
      </c>
      <c r="B7" s="23" t="s">
        <v>29</v>
      </c>
      <c r="C7" s="22"/>
      <c r="D7" s="24"/>
      <c r="E7" s="64"/>
      <c r="F7" s="64"/>
      <c r="G7" s="64"/>
      <c r="H7" s="64"/>
      <c r="I7" s="64"/>
      <c r="J7" s="65"/>
    </row>
    <row r="8" spans="1:10" s="66" customFormat="1" ht="31.5" x14ac:dyDescent="0.2">
      <c r="A8" s="22">
        <v>1.1000000000000001</v>
      </c>
      <c r="B8" s="26" t="s">
        <v>293</v>
      </c>
      <c r="C8" s="22" t="s">
        <v>292</v>
      </c>
      <c r="D8" s="24">
        <v>4</v>
      </c>
      <c r="E8" s="68"/>
      <c r="F8" s="69"/>
      <c r="G8" s="69"/>
      <c r="H8" s="69"/>
      <c r="I8" s="68"/>
      <c r="J8" s="70"/>
    </row>
    <row r="9" spans="1:10" s="66" customFormat="1" ht="31.5" x14ac:dyDescent="0.2">
      <c r="A9" s="22" t="s">
        <v>291</v>
      </c>
      <c r="B9" s="28" t="s">
        <v>290</v>
      </c>
      <c r="C9" s="22" t="s">
        <v>107</v>
      </c>
      <c r="D9" s="24">
        <v>34.99</v>
      </c>
      <c r="E9" s="68"/>
      <c r="F9" s="69"/>
      <c r="G9" s="69"/>
      <c r="H9" s="69"/>
      <c r="I9" s="68"/>
      <c r="J9" s="70"/>
    </row>
    <row r="10" spans="1:10" s="66" customFormat="1" x14ac:dyDescent="0.2">
      <c r="A10" s="22"/>
      <c r="B10" s="29" t="s">
        <v>289</v>
      </c>
      <c r="C10" s="30"/>
      <c r="D10" s="31"/>
      <c r="E10" s="73"/>
      <c r="F10" s="74"/>
      <c r="G10" s="74"/>
      <c r="H10" s="74"/>
      <c r="I10" s="73"/>
      <c r="J10" s="70"/>
    </row>
    <row r="11" spans="1:10" s="66" customFormat="1" x14ac:dyDescent="0.2">
      <c r="A11" s="22" t="s">
        <v>28</v>
      </c>
      <c r="B11" s="23" t="s">
        <v>27</v>
      </c>
      <c r="C11" s="22"/>
      <c r="D11" s="24"/>
      <c r="E11" s="75"/>
      <c r="F11" s="75"/>
      <c r="G11" s="75"/>
      <c r="H11" s="75"/>
      <c r="I11" s="75"/>
      <c r="J11" s="76"/>
    </row>
    <row r="12" spans="1:10" s="66" customFormat="1" ht="126" x14ac:dyDescent="0.2">
      <c r="A12" s="22" t="s">
        <v>288</v>
      </c>
      <c r="B12" s="28" t="s">
        <v>287</v>
      </c>
      <c r="C12" s="22"/>
      <c r="D12" s="24"/>
      <c r="E12" s="75"/>
      <c r="F12" s="75"/>
      <c r="G12" s="75"/>
      <c r="H12" s="75"/>
      <c r="I12" s="75"/>
      <c r="J12" s="76"/>
    </row>
    <row r="13" spans="1:10" s="66" customFormat="1" ht="20.25" customHeight="1" x14ac:dyDescent="0.2">
      <c r="A13" s="22"/>
      <c r="B13" s="26" t="s">
        <v>284</v>
      </c>
      <c r="C13" s="22"/>
      <c r="D13" s="24"/>
      <c r="E13" s="75"/>
      <c r="F13" s="75"/>
      <c r="G13" s="75"/>
      <c r="H13" s="75"/>
      <c r="I13" s="75"/>
      <c r="J13" s="76"/>
    </row>
    <row r="14" spans="1:10" s="66" customFormat="1" ht="28.5" customHeight="1" x14ac:dyDescent="0.2">
      <c r="A14" s="22" t="s">
        <v>117</v>
      </c>
      <c r="B14" s="26" t="s">
        <v>278</v>
      </c>
      <c r="C14" s="22" t="s">
        <v>86</v>
      </c>
      <c r="D14" s="24">
        <v>68266.42</v>
      </c>
      <c r="E14" s="75"/>
      <c r="F14" s="69"/>
      <c r="G14" s="69"/>
      <c r="H14" s="69"/>
      <c r="I14" s="68"/>
      <c r="J14" s="67"/>
    </row>
    <row r="15" spans="1:10" s="66" customFormat="1" ht="28.5" customHeight="1" x14ac:dyDescent="0.2">
      <c r="A15" s="22" t="s">
        <v>115</v>
      </c>
      <c r="B15" s="26" t="s">
        <v>281</v>
      </c>
      <c r="C15" s="22" t="s">
        <v>86</v>
      </c>
      <c r="D15" s="24">
        <v>237.23</v>
      </c>
      <c r="E15" s="75"/>
      <c r="F15" s="69"/>
      <c r="G15" s="69"/>
      <c r="H15" s="69"/>
      <c r="I15" s="68"/>
      <c r="J15" s="67"/>
    </row>
    <row r="16" spans="1:10" s="66" customFormat="1" ht="101.25" customHeight="1" x14ac:dyDescent="0.2">
      <c r="A16" s="22" t="s">
        <v>286</v>
      </c>
      <c r="B16" s="28" t="s">
        <v>285</v>
      </c>
      <c r="C16" s="22"/>
      <c r="D16" s="24"/>
      <c r="E16" s="75"/>
      <c r="F16" s="75"/>
      <c r="G16" s="75"/>
      <c r="H16" s="75"/>
      <c r="I16" s="75"/>
      <c r="J16" s="76"/>
    </row>
    <row r="17" spans="1:10" s="66" customFormat="1" ht="16.5" customHeight="1" x14ac:dyDescent="0.2">
      <c r="A17" s="22"/>
      <c r="B17" s="26" t="s">
        <v>284</v>
      </c>
      <c r="C17" s="22"/>
      <c r="D17" s="24"/>
      <c r="E17" s="75"/>
      <c r="F17" s="75"/>
      <c r="G17" s="75"/>
      <c r="H17" s="75"/>
      <c r="I17" s="75"/>
      <c r="J17" s="76"/>
    </row>
    <row r="18" spans="1:10" s="66" customFormat="1" ht="24.95" customHeight="1" x14ac:dyDescent="0.2">
      <c r="A18" s="22" t="s">
        <v>117</v>
      </c>
      <c r="B18" s="34" t="s">
        <v>278</v>
      </c>
      <c r="C18" s="22" t="s">
        <v>86</v>
      </c>
      <c r="D18" s="24">
        <f>6642.46-3624.42</f>
        <v>3018.04</v>
      </c>
      <c r="E18" s="75"/>
      <c r="F18" s="69"/>
      <c r="G18" s="69"/>
      <c r="H18" s="69"/>
      <c r="I18" s="68"/>
      <c r="J18" s="67"/>
    </row>
    <row r="19" spans="1:10" s="66" customFormat="1" ht="24.95" customHeight="1" x14ac:dyDescent="0.2">
      <c r="A19" s="22" t="s">
        <v>115</v>
      </c>
      <c r="B19" s="34" t="s">
        <v>281</v>
      </c>
      <c r="C19" s="22" t="s">
        <v>86</v>
      </c>
      <c r="D19" s="24">
        <v>1080</v>
      </c>
      <c r="E19" s="75"/>
      <c r="F19" s="69"/>
      <c r="G19" s="69"/>
      <c r="H19" s="69"/>
      <c r="I19" s="68"/>
      <c r="J19" s="67"/>
    </row>
    <row r="20" spans="1:10" s="66" customFormat="1" ht="99.75" customHeight="1" x14ac:dyDescent="0.2">
      <c r="A20" s="22" t="s">
        <v>283</v>
      </c>
      <c r="B20" s="28" t="s">
        <v>282</v>
      </c>
      <c r="C20" s="22"/>
      <c r="D20" s="24"/>
      <c r="E20" s="75"/>
      <c r="F20" s="75"/>
      <c r="G20" s="75"/>
      <c r="H20" s="75"/>
      <c r="I20" s="75"/>
      <c r="J20" s="76"/>
    </row>
    <row r="21" spans="1:10" s="66" customFormat="1" ht="18" x14ac:dyDescent="0.2">
      <c r="A21" s="22" t="s">
        <v>117</v>
      </c>
      <c r="B21" s="26" t="s">
        <v>281</v>
      </c>
      <c r="C21" s="22" t="s">
        <v>86</v>
      </c>
      <c r="D21" s="24">
        <v>13.44</v>
      </c>
      <c r="E21" s="75"/>
      <c r="F21" s="69"/>
      <c r="G21" s="69"/>
      <c r="H21" s="69"/>
      <c r="I21" s="68"/>
      <c r="J21" s="70"/>
    </row>
    <row r="22" spans="1:10" s="66" customFormat="1" ht="99.75" customHeight="1" x14ac:dyDescent="0.2">
      <c r="A22" s="22" t="s">
        <v>280</v>
      </c>
      <c r="B22" s="28" t="s">
        <v>279</v>
      </c>
      <c r="C22" s="22"/>
      <c r="D22" s="24"/>
      <c r="E22" s="75"/>
      <c r="F22" s="75"/>
      <c r="G22" s="75"/>
      <c r="H22" s="75"/>
      <c r="I22" s="75"/>
      <c r="J22" s="76"/>
    </row>
    <row r="23" spans="1:10" s="66" customFormat="1" ht="18" customHeight="1" x14ac:dyDescent="0.2">
      <c r="A23" s="22" t="s">
        <v>117</v>
      </c>
      <c r="B23" s="26" t="s">
        <v>278</v>
      </c>
      <c r="C23" s="22" t="s">
        <v>86</v>
      </c>
      <c r="D23" s="24">
        <v>2261.35</v>
      </c>
      <c r="E23" s="75"/>
      <c r="F23" s="69"/>
      <c r="G23" s="69"/>
      <c r="H23" s="69"/>
      <c r="I23" s="68"/>
      <c r="J23" s="70"/>
    </row>
    <row r="24" spans="1:10" s="66" customFormat="1" ht="63" x14ac:dyDescent="0.2">
      <c r="A24" s="22" t="s">
        <v>277</v>
      </c>
      <c r="B24" s="28" t="s">
        <v>276</v>
      </c>
      <c r="C24" s="22" t="s">
        <v>86</v>
      </c>
      <c r="D24" s="24">
        <v>51937.34</v>
      </c>
      <c r="E24" s="75"/>
      <c r="F24" s="69"/>
      <c r="G24" s="69"/>
      <c r="H24" s="69"/>
      <c r="I24" s="68"/>
      <c r="J24" s="70"/>
    </row>
    <row r="25" spans="1:10" s="66" customFormat="1" ht="63" x14ac:dyDescent="0.2">
      <c r="A25" s="22" t="s">
        <v>275</v>
      </c>
      <c r="B25" s="28" t="s">
        <v>274</v>
      </c>
      <c r="C25" s="22" t="s">
        <v>86</v>
      </c>
      <c r="D25" s="24">
        <v>3750</v>
      </c>
      <c r="E25" s="68"/>
      <c r="F25" s="69"/>
      <c r="G25" s="69"/>
      <c r="H25" s="69"/>
      <c r="I25" s="68"/>
      <c r="J25" s="70"/>
    </row>
    <row r="26" spans="1:10" s="66" customFormat="1" ht="64.5" customHeight="1" x14ac:dyDescent="0.2">
      <c r="A26" s="22" t="s">
        <v>273</v>
      </c>
      <c r="B26" s="28" t="s">
        <v>272</v>
      </c>
      <c r="C26" s="22" t="s">
        <v>227</v>
      </c>
      <c r="D26" s="24">
        <v>600</v>
      </c>
      <c r="E26" s="68"/>
      <c r="F26" s="69"/>
      <c r="G26" s="69"/>
      <c r="H26" s="69"/>
      <c r="I26" s="68"/>
      <c r="J26" s="70"/>
    </row>
    <row r="27" spans="1:10" s="66" customFormat="1" ht="63" x14ac:dyDescent="0.2">
      <c r="A27" s="22">
        <v>2.8</v>
      </c>
      <c r="B27" s="28" t="s">
        <v>271</v>
      </c>
      <c r="C27" s="22" t="s">
        <v>86</v>
      </c>
      <c r="D27" s="24">
        <f>16075.8-3080.76</f>
        <v>12995.039999999999</v>
      </c>
      <c r="E27" s="68"/>
      <c r="F27" s="69"/>
      <c r="G27" s="69"/>
      <c r="H27" s="69"/>
      <c r="I27" s="68"/>
      <c r="J27" s="70"/>
    </row>
    <row r="28" spans="1:10" s="66" customFormat="1" x14ac:dyDescent="0.2">
      <c r="A28" s="22"/>
      <c r="B28" s="29" t="s">
        <v>270</v>
      </c>
      <c r="C28" s="30"/>
      <c r="D28" s="31"/>
      <c r="E28" s="73"/>
      <c r="F28" s="74"/>
      <c r="G28" s="74"/>
      <c r="H28" s="74"/>
      <c r="I28" s="73"/>
      <c r="J28" s="70"/>
    </row>
    <row r="29" spans="1:10" s="66" customFormat="1" x14ac:dyDescent="0.2">
      <c r="A29" s="22" t="s">
        <v>26</v>
      </c>
      <c r="B29" s="23" t="s">
        <v>25</v>
      </c>
      <c r="C29" s="22"/>
      <c r="D29" s="24"/>
      <c r="E29" s="75"/>
      <c r="F29" s="75"/>
      <c r="G29" s="75"/>
      <c r="H29" s="75"/>
      <c r="I29" s="75"/>
      <c r="J29" s="76"/>
    </row>
    <row r="30" spans="1:10" s="66" customFormat="1" ht="83.25" customHeight="1" x14ac:dyDescent="0.2">
      <c r="A30" s="22" t="s">
        <v>269</v>
      </c>
      <c r="B30" s="28" t="s">
        <v>268</v>
      </c>
      <c r="C30" s="22"/>
      <c r="D30" s="24"/>
      <c r="E30" s="75"/>
      <c r="F30" s="75"/>
      <c r="G30" s="75"/>
      <c r="H30" s="75"/>
      <c r="I30" s="75"/>
      <c r="J30" s="76"/>
    </row>
    <row r="31" spans="1:10" s="62" customFormat="1" ht="24.95" customHeight="1" x14ac:dyDescent="0.2">
      <c r="A31" s="22" t="s">
        <v>117</v>
      </c>
      <c r="B31" s="108" t="s">
        <v>263</v>
      </c>
      <c r="C31" s="22" t="s">
        <v>227</v>
      </c>
      <c r="D31" s="24">
        <v>914</v>
      </c>
      <c r="E31" s="75"/>
      <c r="F31" s="69"/>
      <c r="G31" s="69"/>
      <c r="H31" s="69"/>
      <c r="I31" s="68"/>
      <c r="J31" s="78"/>
    </row>
    <row r="32" spans="1:10" s="62" customFormat="1" ht="24.95" customHeight="1" x14ac:dyDescent="0.2">
      <c r="A32" s="22" t="s">
        <v>115</v>
      </c>
      <c r="B32" s="108" t="s">
        <v>262</v>
      </c>
      <c r="C32" s="22" t="s">
        <v>227</v>
      </c>
      <c r="D32" s="24">
        <v>650</v>
      </c>
      <c r="E32" s="75"/>
      <c r="F32" s="69"/>
      <c r="G32" s="69"/>
      <c r="H32" s="69"/>
      <c r="I32" s="68"/>
      <c r="J32" s="78"/>
    </row>
    <row r="33" spans="1:10" s="62" customFormat="1" ht="24.95" customHeight="1" x14ac:dyDescent="0.2">
      <c r="A33" s="22" t="s">
        <v>113</v>
      </c>
      <c r="B33" s="108" t="s">
        <v>261</v>
      </c>
      <c r="C33" s="22" t="s">
        <v>227</v>
      </c>
      <c r="D33" s="24">
        <v>253</v>
      </c>
      <c r="E33" s="75"/>
      <c r="F33" s="69"/>
      <c r="G33" s="69"/>
      <c r="H33" s="69"/>
      <c r="I33" s="68"/>
      <c r="J33" s="78"/>
    </row>
    <row r="34" spans="1:10" s="62" customFormat="1" ht="24.95" customHeight="1" x14ac:dyDescent="0.2">
      <c r="A34" s="22" t="s">
        <v>111</v>
      </c>
      <c r="B34" s="108" t="s">
        <v>260</v>
      </c>
      <c r="C34" s="22" t="s">
        <v>227</v>
      </c>
      <c r="D34" s="24">
        <v>209</v>
      </c>
      <c r="E34" s="75"/>
      <c r="F34" s="69"/>
      <c r="G34" s="69"/>
      <c r="H34" s="69"/>
      <c r="I34" s="68"/>
      <c r="J34" s="78"/>
    </row>
    <row r="35" spans="1:10" s="62" customFormat="1" ht="24.95" customHeight="1" x14ac:dyDescent="0.2">
      <c r="A35" s="22" t="s">
        <v>184</v>
      </c>
      <c r="B35" s="34" t="s">
        <v>259</v>
      </c>
      <c r="C35" s="22" t="s">
        <v>227</v>
      </c>
      <c r="D35" s="24">
        <v>11</v>
      </c>
      <c r="E35" s="75"/>
      <c r="F35" s="69"/>
      <c r="G35" s="69"/>
      <c r="H35" s="69"/>
      <c r="I35" s="68"/>
      <c r="J35" s="78"/>
    </row>
    <row r="36" spans="1:10" s="62" customFormat="1" ht="24.95" customHeight="1" x14ac:dyDescent="0.2">
      <c r="A36" s="22" t="s">
        <v>139</v>
      </c>
      <c r="B36" s="34" t="s">
        <v>258</v>
      </c>
      <c r="C36" s="22" t="s">
        <v>227</v>
      </c>
      <c r="D36" s="24">
        <v>11</v>
      </c>
      <c r="E36" s="75"/>
      <c r="F36" s="69"/>
      <c r="G36" s="69"/>
      <c r="H36" s="69"/>
      <c r="I36" s="68"/>
      <c r="J36" s="78"/>
    </row>
    <row r="37" spans="1:10" s="62" customFormat="1" ht="24.95" customHeight="1" x14ac:dyDescent="0.2">
      <c r="A37" s="22" t="s">
        <v>137</v>
      </c>
      <c r="B37" s="34" t="s">
        <v>257</v>
      </c>
      <c r="C37" s="22" t="s">
        <v>227</v>
      </c>
      <c r="D37" s="24">
        <v>11</v>
      </c>
      <c r="E37" s="75"/>
      <c r="F37" s="69"/>
      <c r="G37" s="69"/>
      <c r="H37" s="69"/>
      <c r="I37" s="68"/>
      <c r="J37" s="78"/>
    </row>
    <row r="38" spans="1:10" s="62" customFormat="1" ht="24.95" customHeight="1" x14ac:dyDescent="0.2">
      <c r="A38" s="22" t="s">
        <v>180</v>
      </c>
      <c r="B38" s="34" t="s">
        <v>256</v>
      </c>
      <c r="C38" s="22" t="s">
        <v>227</v>
      </c>
      <c r="D38" s="24">
        <v>22</v>
      </c>
      <c r="E38" s="75"/>
      <c r="F38" s="69"/>
      <c r="G38" s="69"/>
      <c r="H38" s="69"/>
      <c r="I38" s="68"/>
      <c r="J38" s="78"/>
    </row>
    <row r="39" spans="1:10" s="62" customFormat="1" ht="24.95" customHeight="1" x14ac:dyDescent="0.2">
      <c r="A39" s="22" t="s">
        <v>178</v>
      </c>
      <c r="B39" s="34" t="s">
        <v>255</v>
      </c>
      <c r="C39" s="22" t="s">
        <v>227</v>
      </c>
      <c r="D39" s="24">
        <v>1134.47</v>
      </c>
      <c r="E39" s="75"/>
      <c r="F39" s="69"/>
      <c r="G39" s="69"/>
      <c r="H39" s="69"/>
      <c r="I39" s="68"/>
      <c r="J39" s="78"/>
    </row>
    <row r="40" spans="1:10" s="62" customFormat="1" ht="24.95" customHeight="1" x14ac:dyDescent="0.2">
      <c r="A40" s="22" t="s">
        <v>254</v>
      </c>
      <c r="B40" s="34" t="s">
        <v>267</v>
      </c>
      <c r="C40" s="22" t="s">
        <v>227</v>
      </c>
      <c r="D40" s="24">
        <v>38</v>
      </c>
      <c r="E40" s="75"/>
      <c r="F40" s="69"/>
      <c r="G40" s="69"/>
      <c r="H40" s="69"/>
      <c r="I40" s="68"/>
      <c r="J40" s="78"/>
    </row>
    <row r="41" spans="1:10" s="62" customFormat="1" ht="24.95" customHeight="1" x14ac:dyDescent="0.2">
      <c r="A41" s="22" t="s">
        <v>266</v>
      </c>
      <c r="B41" s="34" t="s">
        <v>253</v>
      </c>
      <c r="C41" s="22" t="s">
        <v>227</v>
      </c>
      <c r="D41" s="24">
        <v>60</v>
      </c>
      <c r="E41" s="75"/>
      <c r="F41" s="69"/>
      <c r="G41" s="69"/>
      <c r="H41" s="69"/>
      <c r="I41" s="68"/>
      <c r="J41" s="78"/>
    </row>
    <row r="42" spans="1:10" s="66" customFormat="1" ht="115.9" customHeight="1" x14ac:dyDescent="0.2">
      <c r="A42" s="22">
        <v>3.2</v>
      </c>
      <c r="B42" s="28" t="s">
        <v>265</v>
      </c>
      <c r="C42" s="22" t="s">
        <v>249</v>
      </c>
      <c r="D42" s="24">
        <v>1</v>
      </c>
      <c r="E42" s="75"/>
      <c r="F42" s="69"/>
      <c r="G42" s="69"/>
      <c r="H42" s="69"/>
      <c r="I42" s="68"/>
      <c r="J42" s="70"/>
    </row>
    <row r="43" spans="1:10" s="66" customFormat="1" ht="126" x14ac:dyDescent="0.2">
      <c r="A43" s="22">
        <v>3.3</v>
      </c>
      <c r="B43" s="28" t="s">
        <v>264</v>
      </c>
      <c r="C43" s="22"/>
      <c r="D43" s="24"/>
      <c r="E43" s="75"/>
      <c r="F43" s="75"/>
      <c r="G43" s="75"/>
      <c r="H43" s="75"/>
      <c r="I43" s="75"/>
      <c r="J43" s="76"/>
    </row>
    <row r="44" spans="1:10" s="62" customFormat="1" ht="24.95" customHeight="1" x14ac:dyDescent="0.2">
      <c r="A44" s="22" t="s">
        <v>117</v>
      </c>
      <c r="B44" s="108" t="s">
        <v>263</v>
      </c>
      <c r="C44" s="22" t="s">
        <v>227</v>
      </c>
      <c r="D44" s="24">
        <v>914</v>
      </c>
      <c r="E44" s="75"/>
      <c r="F44" s="69"/>
      <c r="G44" s="69"/>
      <c r="H44" s="69"/>
      <c r="I44" s="68"/>
      <c r="J44" s="79"/>
    </row>
    <row r="45" spans="1:10" s="62" customFormat="1" ht="24.95" customHeight="1" x14ac:dyDescent="0.2">
      <c r="A45" s="22" t="s">
        <v>115</v>
      </c>
      <c r="B45" s="108" t="s">
        <v>262</v>
      </c>
      <c r="C45" s="22" t="s">
        <v>227</v>
      </c>
      <c r="D45" s="24">
        <v>650</v>
      </c>
      <c r="E45" s="75"/>
      <c r="F45" s="69"/>
      <c r="G45" s="69"/>
      <c r="H45" s="69"/>
      <c r="I45" s="68"/>
      <c r="J45" s="79"/>
    </row>
    <row r="46" spans="1:10" s="62" customFormat="1" ht="24.95" customHeight="1" x14ac:dyDescent="0.2">
      <c r="A46" s="22" t="s">
        <v>113</v>
      </c>
      <c r="B46" s="108" t="s">
        <v>261</v>
      </c>
      <c r="C46" s="22" t="s">
        <v>227</v>
      </c>
      <c r="D46" s="24">
        <v>253</v>
      </c>
      <c r="E46" s="75"/>
      <c r="F46" s="69"/>
      <c r="G46" s="69"/>
      <c r="H46" s="69"/>
      <c r="I46" s="68"/>
      <c r="J46" s="79"/>
    </row>
    <row r="47" spans="1:10" s="62" customFormat="1" ht="24.95" customHeight="1" x14ac:dyDescent="0.2">
      <c r="A47" s="22" t="s">
        <v>111</v>
      </c>
      <c r="B47" s="108" t="s">
        <v>260</v>
      </c>
      <c r="C47" s="22" t="s">
        <v>227</v>
      </c>
      <c r="D47" s="24">
        <v>209</v>
      </c>
      <c r="E47" s="75"/>
      <c r="F47" s="69"/>
      <c r="G47" s="69"/>
      <c r="H47" s="69"/>
      <c r="I47" s="68"/>
      <c r="J47" s="79"/>
    </row>
    <row r="48" spans="1:10" s="62" customFormat="1" ht="24.95" customHeight="1" x14ac:dyDescent="0.2">
      <c r="A48" s="22" t="s">
        <v>184</v>
      </c>
      <c r="B48" s="34" t="s">
        <v>259</v>
      </c>
      <c r="C48" s="22" t="s">
        <v>227</v>
      </c>
      <c r="D48" s="24">
        <v>11</v>
      </c>
      <c r="E48" s="75"/>
      <c r="F48" s="69"/>
      <c r="G48" s="69"/>
      <c r="H48" s="69"/>
      <c r="I48" s="68"/>
      <c r="J48" s="79"/>
    </row>
    <row r="49" spans="1:10" s="62" customFormat="1" ht="24.95" customHeight="1" x14ac:dyDescent="0.2">
      <c r="A49" s="22" t="s">
        <v>139</v>
      </c>
      <c r="B49" s="34" t="s">
        <v>258</v>
      </c>
      <c r="C49" s="22" t="s">
        <v>227</v>
      </c>
      <c r="D49" s="24">
        <v>11</v>
      </c>
      <c r="E49" s="75"/>
      <c r="F49" s="69"/>
      <c r="G49" s="69"/>
      <c r="H49" s="69"/>
      <c r="I49" s="68"/>
      <c r="J49" s="79"/>
    </row>
    <row r="50" spans="1:10" s="62" customFormat="1" ht="24.95" customHeight="1" x14ac:dyDescent="0.2">
      <c r="A50" s="22" t="s">
        <v>137</v>
      </c>
      <c r="B50" s="34" t="s">
        <v>257</v>
      </c>
      <c r="C50" s="22" t="s">
        <v>227</v>
      </c>
      <c r="D50" s="24">
        <v>11</v>
      </c>
      <c r="E50" s="75"/>
      <c r="F50" s="69"/>
      <c r="G50" s="69"/>
      <c r="H50" s="69"/>
      <c r="I50" s="68"/>
      <c r="J50" s="79"/>
    </row>
    <row r="51" spans="1:10" s="62" customFormat="1" ht="24.95" customHeight="1" x14ac:dyDescent="0.2">
      <c r="A51" s="22" t="s">
        <v>180</v>
      </c>
      <c r="B51" s="34" t="s">
        <v>256</v>
      </c>
      <c r="C51" s="22" t="s">
        <v>227</v>
      </c>
      <c r="D51" s="24">
        <v>22</v>
      </c>
      <c r="E51" s="75"/>
      <c r="F51" s="69"/>
      <c r="G51" s="69"/>
      <c r="H51" s="69"/>
      <c r="I51" s="68"/>
      <c r="J51" s="79"/>
    </row>
    <row r="52" spans="1:10" s="62" customFormat="1" ht="24.95" customHeight="1" x14ac:dyDescent="0.2">
      <c r="A52" s="22" t="s">
        <v>178</v>
      </c>
      <c r="B52" s="34" t="s">
        <v>255</v>
      </c>
      <c r="C52" s="22" t="s">
        <v>227</v>
      </c>
      <c r="D52" s="24">
        <v>1162.47</v>
      </c>
      <c r="E52" s="75"/>
      <c r="F52" s="69"/>
      <c r="G52" s="69"/>
      <c r="H52" s="69"/>
      <c r="I52" s="68"/>
      <c r="J52" s="79"/>
    </row>
    <row r="53" spans="1:10" s="62" customFormat="1" ht="24.95" customHeight="1" x14ac:dyDescent="0.2">
      <c r="A53" s="35" t="s">
        <v>254</v>
      </c>
      <c r="B53" s="34" t="s">
        <v>253</v>
      </c>
      <c r="C53" s="22" t="s">
        <v>227</v>
      </c>
      <c r="D53" s="24">
        <v>60</v>
      </c>
      <c r="E53" s="75"/>
      <c r="F53" s="69"/>
      <c r="G53" s="69"/>
      <c r="H53" s="69"/>
      <c r="I53" s="68"/>
      <c r="J53" s="79"/>
    </row>
    <row r="54" spans="1:10" s="66" customFormat="1" ht="110.25" x14ac:dyDescent="0.2">
      <c r="A54" s="22" t="s">
        <v>252</v>
      </c>
      <c r="B54" s="28" t="s">
        <v>251</v>
      </c>
      <c r="C54" s="22"/>
      <c r="D54" s="24"/>
      <c r="E54" s="75"/>
      <c r="F54" s="75"/>
      <c r="G54" s="75"/>
      <c r="H54" s="75"/>
      <c r="I54" s="75"/>
      <c r="J54" s="76"/>
    </row>
    <row r="55" spans="1:10" s="62" customFormat="1" ht="63" x14ac:dyDescent="0.2">
      <c r="A55" s="22" t="s">
        <v>117</v>
      </c>
      <c r="B55" s="36" t="s">
        <v>250</v>
      </c>
      <c r="C55" s="22" t="s">
        <v>249</v>
      </c>
      <c r="D55" s="24">
        <f>64.34-3.15+0.69</f>
        <v>61.88</v>
      </c>
      <c r="E55" s="75"/>
      <c r="F55" s="69"/>
      <c r="G55" s="69"/>
      <c r="H55" s="69"/>
      <c r="I55" s="68"/>
      <c r="J55" s="80"/>
    </row>
    <row r="56" spans="1:10" s="62" customFormat="1" ht="126" x14ac:dyDescent="0.2">
      <c r="A56" s="22" t="s">
        <v>248</v>
      </c>
      <c r="B56" s="36" t="s">
        <v>247</v>
      </c>
      <c r="C56" s="22"/>
      <c r="D56" s="24"/>
      <c r="E56" s="75"/>
      <c r="F56" s="75"/>
      <c r="G56" s="75"/>
      <c r="H56" s="75"/>
      <c r="I56" s="75"/>
      <c r="J56" s="75"/>
    </row>
    <row r="57" spans="1:10" s="62" customFormat="1" ht="24.95" customHeight="1" x14ac:dyDescent="0.2">
      <c r="A57" s="22" t="s">
        <v>117</v>
      </c>
      <c r="B57" s="34" t="s">
        <v>246</v>
      </c>
      <c r="C57" s="22" t="s">
        <v>227</v>
      </c>
      <c r="D57" s="24">
        <v>27560.81</v>
      </c>
      <c r="E57" s="75"/>
      <c r="F57" s="69"/>
      <c r="G57" s="69"/>
      <c r="H57" s="69"/>
      <c r="I57" s="68"/>
      <c r="J57" s="79"/>
    </row>
    <row r="58" spans="1:10" s="62" customFormat="1" ht="24.95" customHeight="1" x14ac:dyDescent="0.2">
      <c r="A58" s="22" t="s">
        <v>115</v>
      </c>
      <c r="B58" s="34" t="s">
        <v>245</v>
      </c>
      <c r="C58" s="22" t="s">
        <v>227</v>
      </c>
      <c r="D58" s="24">
        <v>8658.64</v>
      </c>
      <c r="E58" s="75"/>
      <c r="F58" s="69"/>
      <c r="G58" s="69"/>
      <c r="H58" s="69"/>
      <c r="I58" s="68"/>
      <c r="J58" s="79"/>
    </row>
    <row r="59" spans="1:10" s="62" customFormat="1" ht="24.95" customHeight="1" x14ac:dyDescent="0.2">
      <c r="A59" s="22" t="s">
        <v>113</v>
      </c>
      <c r="B59" s="34" t="s">
        <v>244</v>
      </c>
      <c r="C59" s="22" t="s">
        <v>227</v>
      </c>
      <c r="D59" s="24">
        <v>8859.6200000000008</v>
      </c>
      <c r="E59" s="75"/>
      <c r="F59" s="69"/>
      <c r="G59" s="69"/>
      <c r="H59" s="69"/>
      <c r="I59" s="68"/>
      <c r="J59" s="79"/>
    </row>
    <row r="60" spans="1:10" s="62" customFormat="1" ht="24.95" customHeight="1" x14ac:dyDescent="0.2">
      <c r="A60" s="22" t="s">
        <v>111</v>
      </c>
      <c r="B60" s="34" t="s">
        <v>243</v>
      </c>
      <c r="C60" s="22" t="s">
        <v>227</v>
      </c>
      <c r="D60" s="24">
        <v>6002.22</v>
      </c>
      <c r="E60" s="75"/>
      <c r="F60" s="69"/>
      <c r="G60" s="69"/>
      <c r="H60" s="69"/>
      <c r="I60" s="68"/>
      <c r="J60" s="79"/>
    </row>
    <row r="61" spans="1:10" s="62" customFormat="1" ht="24.95" customHeight="1" x14ac:dyDescent="0.2">
      <c r="A61" s="22" t="s">
        <v>184</v>
      </c>
      <c r="B61" s="34" t="s">
        <v>242</v>
      </c>
      <c r="C61" s="22" t="s">
        <v>227</v>
      </c>
      <c r="D61" s="24">
        <v>1921.44</v>
      </c>
      <c r="E61" s="75"/>
      <c r="F61" s="69"/>
      <c r="G61" s="69"/>
      <c r="H61" s="69"/>
      <c r="I61" s="68"/>
      <c r="J61" s="79"/>
    </row>
    <row r="62" spans="1:10" s="62" customFormat="1" ht="24.95" customHeight="1" x14ac:dyDescent="0.2">
      <c r="A62" s="22" t="s">
        <v>139</v>
      </c>
      <c r="B62" s="34" t="s">
        <v>241</v>
      </c>
      <c r="C62" s="22" t="s">
        <v>227</v>
      </c>
      <c r="D62" s="24">
        <v>1669.33</v>
      </c>
      <c r="E62" s="75"/>
      <c r="F62" s="69"/>
      <c r="G62" s="69"/>
      <c r="H62" s="69"/>
      <c r="I62" s="68"/>
      <c r="J62" s="79"/>
    </row>
    <row r="63" spans="1:10" s="62" customFormat="1" ht="24.95" customHeight="1" x14ac:dyDescent="0.2">
      <c r="A63" s="22" t="s">
        <v>137</v>
      </c>
      <c r="B63" s="34" t="s">
        <v>240</v>
      </c>
      <c r="C63" s="22" t="s">
        <v>227</v>
      </c>
      <c r="D63" s="24">
        <v>950.69</v>
      </c>
      <c r="E63" s="75"/>
      <c r="F63" s="69"/>
      <c r="G63" s="69"/>
      <c r="H63" s="69"/>
      <c r="I63" s="68"/>
      <c r="J63" s="79"/>
    </row>
    <row r="64" spans="1:10" s="62" customFormat="1" ht="24.95" customHeight="1" x14ac:dyDescent="0.2">
      <c r="A64" s="22" t="s">
        <v>180</v>
      </c>
      <c r="B64" s="34" t="s">
        <v>239</v>
      </c>
      <c r="C64" s="22" t="s">
        <v>227</v>
      </c>
      <c r="D64" s="24">
        <v>503.15</v>
      </c>
      <c r="E64" s="75"/>
      <c r="F64" s="69"/>
      <c r="G64" s="69"/>
      <c r="H64" s="69"/>
      <c r="I64" s="68"/>
      <c r="J64" s="79"/>
    </row>
    <row r="65" spans="1:10" s="62" customFormat="1" ht="24.95" customHeight="1" x14ac:dyDescent="0.2">
      <c r="A65" s="22"/>
      <c r="B65" s="34"/>
      <c r="C65" s="22"/>
      <c r="D65" s="24">
        <f>SUM(D57:D64)</f>
        <v>56125.900000000009</v>
      </c>
      <c r="E65" s="75"/>
      <c r="F65" s="69"/>
      <c r="G65" s="69"/>
      <c r="H65" s="69"/>
      <c r="I65" s="68"/>
      <c r="J65" s="81"/>
    </row>
    <row r="66" spans="1:10" s="66" customFormat="1" ht="63" x14ac:dyDescent="0.2">
      <c r="A66" s="22" t="s">
        <v>238</v>
      </c>
      <c r="B66" s="28" t="s">
        <v>237</v>
      </c>
      <c r="C66" s="22"/>
      <c r="D66" s="24"/>
      <c r="E66" s="75"/>
      <c r="F66" s="75"/>
      <c r="G66" s="75"/>
      <c r="H66" s="75"/>
      <c r="I66" s="75"/>
      <c r="J66" s="76"/>
    </row>
    <row r="67" spans="1:10" s="62" customFormat="1" ht="24.95" customHeight="1" x14ac:dyDescent="0.2">
      <c r="A67" s="22" t="s">
        <v>117</v>
      </c>
      <c r="B67" s="34" t="s">
        <v>234</v>
      </c>
      <c r="C67" s="22" t="s">
        <v>227</v>
      </c>
      <c r="D67" s="24">
        <f>17162.29-659.23</f>
        <v>16503.060000000001</v>
      </c>
      <c r="E67" s="75"/>
      <c r="F67" s="69"/>
      <c r="G67" s="69"/>
      <c r="H67" s="69"/>
      <c r="I67" s="68"/>
      <c r="J67" s="79"/>
    </row>
    <row r="68" spans="1:10" s="62" customFormat="1" ht="24.95" customHeight="1" x14ac:dyDescent="0.2">
      <c r="A68" s="22" t="s">
        <v>115</v>
      </c>
      <c r="B68" s="34" t="s">
        <v>233</v>
      </c>
      <c r="C68" s="22" t="s">
        <v>227</v>
      </c>
      <c r="D68" s="24">
        <v>2400</v>
      </c>
      <c r="E68" s="75"/>
      <c r="F68" s="69"/>
      <c r="G68" s="69"/>
      <c r="H68" s="69"/>
      <c r="I68" s="68"/>
      <c r="J68" s="79"/>
    </row>
    <row r="69" spans="1:10" s="62" customFormat="1" ht="24.95" customHeight="1" x14ac:dyDescent="0.2">
      <c r="A69" s="35" t="s">
        <v>113</v>
      </c>
      <c r="B69" s="34" t="s">
        <v>232</v>
      </c>
      <c r="C69" s="22" t="s">
        <v>227</v>
      </c>
      <c r="D69" s="24">
        <v>38</v>
      </c>
      <c r="E69" s="75"/>
      <c r="F69" s="69"/>
      <c r="G69" s="69"/>
      <c r="H69" s="69"/>
      <c r="I69" s="68"/>
      <c r="J69" s="79"/>
    </row>
    <row r="70" spans="1:10" s="66" customFormat="1" ht="52.5" customHeight="1" x14ac:dyDescent="0.2">
      <c r="A70" s="22" t="s">
        <v>236</v>
      </c>
      <c r="B70" s="28" t="s">
        <v>235</v>
      </c>
      <c r="C70" s="22"/>
      <c r="D70" s="24"/>
      <c r="E70" s="75"/>
      <c r="F70" s="75"/>
      <c r="G70" s="75"/>
      <c r="H70" s="75"/>
      <c r="I70" s="75"/>
      <c r="J70" s="70"/>
    </row>
    <row r="71" spans="1:10" s="62" customFormat="1" ht="24.95" customHeight="1" x14ac:dyDescent="0.2">
      <c r="A71" s="22" t="s">
        <v>117</v>
      </c>
      <c r="B71" s="34" t="s">
        <v>234</v>
      </c>
      <c r="C71" s="22" t="s">
        <v>227</v>
      </c>
      <c r="D71" s="24">
        <f>17162.29-659.23</f>
        <v>16503.060000000001</v>
      </c>
      <c r="E71" s="75"/>
      <c r="F71" s="69"/>
      <c r="G71" s="69"/>
      <c r="H71" s="69"/>
      <c r="I71" s="68"/>
      <c r="J71" s="75"/>
    </row>
    <row r="72" spans="1:10" s="62" customFormat="1" ht="24.95" customHeight="1" x14ac:dyDescent="0.2">
      <c r="A72" s="35" t="s">
        <v>115</v>
      </c>
      <c r="B72" s="34" t="s">
        <v>233</v>
      </c>
      <c r="C72" s="22" t="s">
        <v>227</v>
      </c>
      <c r="D72" s="24">
        <v>2400</v>
      </c>
      <c r="E72" s="75"/>
      <c r="F72" s="69"/>
      <c r="G72" s="69"/>
      <c r="H72" s="69"/>
      <c r="I72" s="68"/>
      <c r="J72" s="75"/>
    </row>
    <row r="73" spans="1:10" s="62" customFormat="1" ht="24.95" customHeight="1" x14ac:dyDescent="0.2">
      <c r="A73" s="22" t="s">
        <v>113</v>
      </c>
      <c r="B73" s="34" t="s">
        <v>232</v>
      </c>
      <c r="C73" s="22" t="s">
        <v>227</v>
      </c>
      <c r="D73" s="24">
        <v>38</v>
      </c>
      <c r="E73" s="75"/>
      <c r="F73" s="69"/>
      <c r="G73" s="69"/>
      <c r="H73" s="69"/>
      <c r="I73" s="68"/>
      <c r="J73" s="75"/>
    </row>
    <row r="74" spans="1:10" s="62" customFormat="1" x14ac:dyDescent="0.2">
      <c r="A74" s="22"/>
      <c r="B74" s="34"/>
      <c r="C74" s="22"/>
      <c r="D74" s="24">
        <f>SUM(D71:D73)</f>
        <v>18941.060000000001</v>
      </c>
      <c r="E74" s="75"/>
      <c r="F74" s="69"/>
      <c r="G74" s="69"/>
      <c r="H74" s="69"/>
      <c r="I74" s="68"/>
      <c r="J74" s="75"/>
    </row>
    <row r="75" spans="1:10" s="62" customFormat="1" ht="24.95" customHeight="1" x14ac:dyDescent="0.2">
      <c r="A75" s="22"/>
      <c r="B75" s="29" t="s">
        <v>231</v>
      </c>
      <c r="C75" s="30"/>
      <c r="D75" s="31"/>
      <c r="E75" s="73"/>
      <c r="F75" s="74"/>
      <c r="G75" s="74"/>
      <c r="H75" s="74"/>
      <c r="I75" s="73"/>
      <c r="J75" s="75"/>
    </row>
    <row r="76" spans="1:10" s="66" customFormat="1" x14ac:dyDescent="0.2">
      <c r="A76" s="22" t="s">
        <v>24</v>
      </c>
      <c r="B76" s="23" t="s">
        <v>23</v>
      </c>
      <c r="C76" s="22"/>
      <c r="D76" s="24"/>
      <c r="E76" s="75"/>
      <c r="F76" s="75"/>
      <c r="G76" s="75"/>
      <c r="H76" s="75"/>
      <c r="I76" s="75"/>
      <c r="J76" s="76"/>
    </row>
    <row r="77" spans="1:10" s="66" customFormat="1" ht="110.25" x14ac:dyDescent="0.2">
      <c r="A77" s="22" t="s">
        <v>230</v>
      </c>
      <c r="B77" s="28" t="s">
        <v>229</v>
      </c>
      <c r="C77" s="22"/>
      <c r="D77" s="24"/>
      <c r="E77" s="75"/>
      <c r="F77" s="75"/>
      <c r="G77" s="75"/>
      <c r="H77" s="75"/>
      <c r="I77" s="75"/>
      <c r="J77" s="70"/>
    </row>
    <row r="78" spans="1:10" s="62" customFormat="1" ht="24.95" customHeight="1" x14ac:dyDescent="0.2">
      <c r="A78" s="22" t="s">
        <v>117</v>
      </c>
      <c r="B78" s="34" t="s">
        <v>228</v>
      </c>
      <c r="C78" s="22" t="s">
        <v>227</v>
      </c>
      <c r="D78" s="24">
        <v>38</v>
      </c>
      <c r="E78" s="75"/>
      <c r="F78" s="69"/>
      <c r="G78" s="69"/>
      <c r="H78" s="69"/>
      <c r="I78" s="68"/>
      <c r="J78" s="75"/>
    </row>
    <row r="79" spans="1:10" s="62" customFormat="1" ht="24.95" customHeight="1" x14ac:dyDescent="0.2">
      <c r="A79" s="22"/>
      <c r="B79" s="37" t="s">
        <v>226</v>
      </c>
      <c r="C79" s="30"/>
      <c r="D79" s="31"/>
      <c r="E79" s="83"/>
      <c r="F79" s="74"/>
      <c r="G79" s="74"/>
      <c r="H79" s="74"/>
      <c r="I79" s="73"/>
      <c r="J79" s="75"/>
    </row>
    <row r="80" spans="1:10" s="62" customFormat="1" ht="24.95" customHeight="1" x14ac:dyDescent="0.2">
      <c r="A80" s="22" t="s">
        <v>22</v>
      </c>
      <c r="B80" s="38" t="s">
        <v>21</v>
      </c>
      <c r="C80" s="22"/>
      <c r="D80" s="24"/>
      <c r="E80" s="75"/>
      <c r="F80" s="75"/>
      <c r="G80" s="75"/>
      <c r="H80" s="75"/>
      <c r="I80" s="75"/>
      <c r="J80" s="75"/>
    </row>
    <row r="81" spans="1:10" s="66" customFormat="1" ht="110.25" x14ac:dyDescent="0.2">
      <c r="A81" s="22" t="s">
        <v>225</v>
      </c>
      <c r="B81" s="28" t="s">
        <v>224</v>
      </c>
      <c r="C81" s="22"/>
      <c r="D81" s="24"/>
      <c r="E81" s="75"/>
      <c r="F81" s="75"/>
      <c r="G81" s="75"/>
      <c r="H81" s="75"/>
      <c r="I81" s="75"/>
      <c r="J81" s="76"/>
    </row>
    <row r="82" spans="1:10" s="62" customFormat="1" ht="24.95" customHeight="1" x14ac:dyDescent="0.2">
      <c r="A82" s="22" t="s">
        <v>117</v>
      </c>
      <c r="B82" s="34" t="s">
        <v>223</v>
      </c>
      <c r="C82" s="22" t="s">
        <v>83</v>
      </c>
      <c r="D82" s="39">
        <f>1116</f>
        <v>1116</v>
      </c>
      <c r="E82" s="75"/>
      <c r="F82" s="69"/>
      <c r="G82" s="69"/>
      <c r="H82" s="69"/>
      <c r="I82" s="68"/>
      <c r="J82" s="79"/>
    </row>
    <row r="83" spans="1:10" s="62" customFormat="1" ht="24.95" customHeight="1" x14ac:dyDescent="0.2">
      <c r="A83" s="35" t="s">
        <v>115</v>
      </c>
      <c r="B83" s="34" t="s">
        <v>222</v>
      </c>
      <c r="C83" s="22" t="s">
        <v>83</v>
      </c>
      <c r="D83" s="39">
        <v>12</v>
      </c>
      <c r="E83" s="75"/>
      <c r="F83" s="69"/>
      <c r="G83" s="69"/>
      <c r="H83" s="69"/>
      <c r="I83" s="68"/>
      <c r="J83" s="79"/>
    </row>
    <row r="84" spans="1:10" s="62" customFormat="1" ht="24.95" customHeight="1" x14ac:dyDescent="0.2">
      <c r="A84" s="35" t="s">
        <v>113</v>
      </c>
      <c r="B84" s="34" t="s">
        <v>221</v>
      </c>
      <c r="C84" s="22" t="s">
        <v>83</v>
      </c>
      <c r="D84" s="39">
        <v>21</v>
      </c>
      <c r="E84" s="75"/>
      <c r="F84" s="69"/>
      <c r="G84" s="69"/>
      <c r="H84" s="69"/>
      <c r="I84" s="68"/>
      <c r="J84" s="79"/>
    </row>
    <row r="85" spans="1:10" s="62" customFormat="1" ht="24.95" customHeight="1" x14ac:dyDescent="0.2">
      <c r="A85" s="35" t="s">
        <v>111</v>
      </c>
      <c r="B85" s="34" t="s">
        <v>220</v>
      </c>
      <c r="C85" s="22" t="s">
        <v>83</v>
      </c>
      <c r="D85" s="39">
        <v>26</v>
      </c>
      <c r="E85" s="75"/>
      <c r="F85" s="69"/>
      <c r="G85" s="69"/>
      <c r="H85" s="69"/>
      <c r="I85" s="68"/>
      <c r="J85" s="79"/>
    </row>
    <row r="86" spans="1:10" s="66" customFormat="1" ht="119.25" customHeight="1" x14ac:dyDescent="0.2">
      <c r="A86" s="22" t="s">
        <v>219</v>
      </c>
      <c r="B86" s="28" t="s">
        <v>218</v>
      </c>
      <c r="C86" s="22"/>
      <c r="D86" s="24"/>
      <c r="E86" s="75"/>
      <c r="F86" s="75"/>
      <c r="G86" s="75"/>
      <c r="H86" s="75"/>
      <c r="I86" s="75"/>
      <c r="J86" s="76"/>
    </row>
    <row r="87" spans="1:10" s="62" customFormat="1" ht="24.95" customHeight="1" x14ac:dyDescent="0.2">
      <c r="A87" s="22" t="s">
        <v>117</v>
      </c>
      <c r="B87" s="34" t="s">
        <v>217</v>
      </c>
      <c r="C87" s="22" t="s">
        <v>83</v>
      </c>
      <c r="D87" s="39">
        <v>21</v>
      </c>
      <c r="E87" s="75"/>
      <c r="F87" s="69"/>
      <c r="G87" s="69"/>
      <c r="H87" s="69"/>
      <c r="I87" s="68"/>
      <c r="J87" s="79"/>
    </row>
    <row r="88" spans="1:10" s="62" customFormat="1" ht="24.95" customHeight="1" x14ac:dyDescent="0.2">
      <c r="A88" s="22" t="s">
        <v>115</v>
      </c>
      <c r="B88" s="34" t="s">
        <v>206</v>
      </c>
      <c r="C88" s="22" t="s">
        <v>83</v>
      </c>
      <c r="D88" s="39">
        <f>1253-99</f>
        <v>1154</v>
      </c>
      <c r="E88" s="75"/>
      <c r="F88" s="69"/>
      <c r="G88" s="69"/>
      <c r="H88" s="69"/>
      <c r="I88" s="68"/>
      <c r="J88" s="79"/>
    </row>
    <row r="89" spans="1:10" s="62" customFormat="1" ht="24.95" customHeight="1" x14ac:dyDescent="0.2">
      <c r="A89" s="22" t="s">
        <v>113</v>
      </c>
      <c r="B89" s="34" t="s">
        <v>205</v>
      </c>
      <c r="C89" s="22" t="s">
        <v>83</v>
      </c>
      <c r="D89" s="39">
        <f>60-8</f>
        <v>52</v>
      </c>
      <c r="E89" s="75"/>
      <c r="F89" s="69"/>
      <c r="G89" s="69"/>
      <c r="H89" s="69"/>
      <c r="I89" s="68"/>
      <c r="J89" s="79"/>
    </row>
    <row r="90" spans="1:10" s="62" customFormat="1" ht="24.95" customHeight="1" x14ac:dyDescent="0.2">
      <c r="A90" s="22" t="s">
        <v>111</v>
      </c>
      <c r="B90" s="34" t="s">
        <v>201</v>
      </c>
      <c r="C90" s="22" t="s">
        <v>83</v>
      </c>
      <c r="D90" s="39">
        <f>32-4</f>
        <v>28</v>
      </c>
      <c r="E90" s="75"/>
      <c r="F90" s="69"/>
      <c r="G90" s="69"/>
      <c r="H90" s="69"/>
      <c r="I90" s="68"/>
      <c r="J90" s="79"/>
    </row>
    <row r="91" spans="1:10" s="62" customFormat="1" ht="24.95" customHeight="1" x14ac:dyDescent="0.2">
      <c r="A91" s="22" t="s">
        <v>184</v>
      </c>
      <c r="B91" s="34" t="s">
        <v>200</v>
      </c>
      <c r="C91" s="22" t="s">
        <v>83</v>
      </c>
      <c r="D91" s="39">
        <v>25</v>
      </c>
      <c r="E91" s="75"/>
      <c r="F91" s="69"/>
      <c r="G91" s="69"/>
      <c r="H91" s="69"/>
      <c r="I91" s="68"/>
      <c r="J91" s="79"/>
    </row>
    <row r="92" spans="1:10" s="62" customFormat="1" ht="24.95" customHeight="1" x14ac:dyDescent="0.2">
      <c r="A92" s="22" t="s">
        <v>139</v>
      </c>
      <c r="B92" s="34" t="s">
        <v>199</v>
      </c>
      <c r="C92" s="22" t="s">
        <v>83</v>
      </c>
      <c r="D92" s="39">
        <v>12</v>
      </c>
      <c r="E92" s="75"/>
      <c r="F92" s="69"/>
      <c r="G92" s="69"/>
      <c r="H92" s="69"/>
      <c r="I92" s="68"/>
      <c r="J92" s="79"/>
    </row>
    <row r="93" spans="1:10" s="66" customFormat="1" ht="94.5" x14ac:dyDescent="0.2">
      <c r="A93" s="22" t="s">
        <v>216</v>
      </c>
      <c r="B93" s="28" t="s">
        <v>215</v>
      </c>
      <c r="C93" s="22"/>
      <c r="D93" s="24"/>
      <c r="E93" s="75"/>
      <c r="F93" s="75"/>
      <c r="G93" s="75"/>
      <c r="H93" s="75"/>
      <c r="I93" s="75"/>
      <c r="J93" s="76"/>
    </row>
    <row r="94" spans="1:10" s="62" customFormat="1" ht="24.95" customHeight="1" x14ac:dyDescent="0.2">
      <c r="A94" s="22" t="s">
        <v>117</v>
      </c>
      <c r="B94" s="34" t="s">
        <v>212</v>
      </c>
      <c r="C94" s="22" t="s">
        <v>83</v>
      </c>
      <c r="D94" s="39">
        <v>1</v>
      </c>
      <c r="E94" s="75"/>
      <c r="F94" s="69"/>
      <c r="G94" s="69"/>
      <c r="H94" s="69"/>
      <c r="I94" s="68"/>
      <c r="J94" s="79"/>
    </row>
    <row r="95" spans="1:10" s="62" customFormat="1" ht="24.95" customHeight="1" x14ac:dyDescent="0.2">
      <c r="A95" s="22" t="s">
        <v>115</v>
      </c>
      <c r="B95" s="34" t="s">
        <v>211</v>
      </c>
      <c r="C95" s="22" t="s">
        <v>83</v>
      </c>
      <c r="D95" s="39">
        <v>2</v>
      </c>
      <c r="E95" s="75"/>
      <c r="F95" s="69"/>
      <c r="G95" s="69"/>
      <c r="H95" s="69"/>
      <c r="I95" s="68"/>
      <c r="J95" s="79"/>
    </row>
    <row r="96" spans="1:10" s="66" customFormat="1" ht="126" x14ac:dyDescent="0.2">
      <c r="A96" s="22" t="s">
        <v>214</v>
      </c>
      <c r="B96" s="28" t="s">
        <v>213</v>
      </c>
      <c r="C96" s="22"/>
      <c r="D96" s="24"/>
      <c r="E96" s="75"/>
      <c r="F96" s="75"/>
      <c r="G96" s="75"/>
      <c r="H96" s="75"/>
      <c r="I96" s="75"/>
      <c r="J96" s="70"/>
    </row>
    <row r="97" spans="1:10" s="62" customFormat="1" ht="24.95" customHeight="1" x14ac:dyDescent="0.2">
      <c r="A97" s="35" t="s">
        <v>117</v>
      </c>
      <c r="B97" s="34" t="s">
        <v>212</v>
      </c>
      <c r="C97" s="22" t="s">
        <v>83</v>
      </c>
      <c r="D97" s="39">
        <v>2</v>
      </c>
      <c r="E97" s="75"/>
      <c r="F97" s="69"/>
      <c r="G97" s="69"/>
      <c r="H97" s="69"/>
      <c r="I97" s="68"/>
      <c r="J97" s="75"/>
    </row>
    <row r="98" spans="1:10" s="62" customFormat="1" ht="24.95" customHeight="1" x14ac:dyDescent="0.2">
      <c r="A98" s="35" t="s">
        <v>115</v>
      </c>
      <c r="B98" s="34" t="s">
        <v>211</v>
      </c>
      <c r="C98" s="22" t="s">
        <v>83</v>
      </c>
      <c r="D98" s="39">
        <v>2</v>
      </c>
      <c r="E98" s="75"/>
      <c r="F98" s="69"/>
      <c r="G98" s="69"/>
      <c r="H98" s="69"/>
      <c r="I98" s="68"/>
      <c r="J98" s="75"/>
    </row>
    <row r="99" spans="1:10" s="66" customFormat="1" ht="110.25" x14ac:dyDescent="0.2">
      <c r="A99" s="22" t="s">
        <v>210</v>
      </c>
      <c r="B99" s="28" t="s">
        <v>209</v>
      </c>
      <c r="C99" s="22"/>
      <c r="D99" s="24"/>
      <c r="E99" s="75"/>
      <c r="F99" s="75"/>
      <c r="G99" s="75"/>
      <c r="H99" s="75"/>
      <c r="I99" s="75"/>
      <c r="J99" s="76"/>
    </row>
    <row r="100" spans="1:10" s="62" customFormat="1" ht="24.95" customHeight="1" x14ac:dyDescent="0.2">
      <c r="A100" s="35" t="s">
        <v>117</v>
      </c>
      <c r="B100" s="34" t="s">
        <v>196</v>
      </c>
      <c r="C100" s="22" t="s">
        <v>83</v>
      </c>
      <c r="D100" s="39">
        <v>114</v>
      </c>
      <c r="E100" s="75"/>
      <c r="F100" s="69"/>
      <c r="G100" s="69"/>
      <c r="H100" s="69"/>
      <c r="I100" s="68"/>
      <c r="J100" s="77"/>
    </row>
    <row r="101" spans="1:10" s="62" customFormat="1" ht="24.95" customHeight="1" x14ac:dyDescent="0.2">
      <c r="A101" s="35" t="s">
        <v>115</v>
      </c>
      <c r="B101" s="34" t="s">
        <v>206</v>
      </c>
      <c r="C101" s="22" t="s">
        <v>83</v>
      </c>
      <c r="D101" s="39">
        <v>3</v>
      </c>
      <c r="E101" s="75"/>
      <c r="F101" s="69"/>
      <c r="G101" s="69"/>
      <c r="H101" s="69"/>
      <c r="I101" s="68"/>
      <c r="J101" s="77"/>
    </row>
    <row r="102" spans="1:10" s="62" customFormat="1" ht="24.95" customHeight="1" x14ac:dyDescent="0.2">
      <c r="A102" s="35" t="s">
        <v>113</v>
      </c>
      <c r="B102" s="34" t="s">
        <v>205</v>
      </c>
      <c r="C102" s="22" t="s">
        <v>83</v>
      </c>
      <c r="D102" s="39">
        <v>2</v>
      </c>
      <c r="E102" s="75"/>
      <c r="F102" s="69"/>
      <c r="G102" s="69"/>
      <c r="H102" s="69"/>
      <c r="I102" s="68"/>
      <c r="J102" s="77"/>
    </row>
    <row r="103" spans="1:10" s="66" customFormat="1" ht="94.5" x14ac:dyDescent="0.2">
      <c r="A103" s="22" t="s">
        <v>208</v>
      </c>
      <c r="B103" s="28" t="s">
        <v>207</v>
      </c>
      <c r="C103" s="22"/>
      <c r="D103" s="24"/>
      <c r="E103" s="75"/>
      <c r="F103" s="75"/>
      <c r="G103" s="75"/>
      <c r="H103" s="75"/>
      <c r="I103" s="75"/>
      <c r="J103" s="76"/>
    </row>
    <row r="104" spans="1:10" s="62" customFormat="1" ht="24.95" customHeight="1" x14ac:dyDescent="0.2">
      <c r="A104" s="35" t="s">
        <v>117</v>
      </c>
      <c r="B104" s="34" t="s">
        <v>196</v>
      </c>
      <c r="C104" s="22" t="s">
        <v>83</v>
      </c>
      <c r="D104" s="39">
        <f>129-20</f>
        <v>109</v>
      </c>
      <c r="E104" s="75"/>
      <c r="F104" s="69"/>
      <c r="G104" s="69"/>
      <c r="H104" s="69"/>
      <c r="I104" s="68"/>
      <c r="J104" s="77"/>
    </row>
    <row r="105" spans="1:10" s="62" customFormat="1" ht="24.95" customHeight="1" x14ac:dyDescent="0.2">
      <c r="A105" s="35" t="s">
        <v>115</v>
      </c>
      <c r="B105" s="34" t="s">
        <v>206</v>
      </c>
      <c r="C105" s="22" t="s">
        <v>83</v>
      </c>
      <c r="D105" s="39">
        <v>4</v>
      </c>
      <c r="E105" s="75"/>
      <c r="F105" s="69"/>
      <c r="G105" s="69"/>
      <c r="H105" s="69"/>
      <c r="I105" s="68"/>
      <c r="J105" s="77"/>
    </row>
    <row r="106" spans="1:10" s="62" customFormat="1" ht="24.95" customHeight="1" x14ac:dyDescent="0.2">
      <c r="A106" s="35" t="s">
        <v>113</v>
      </c>
      <c r="B106" s="34" t="s">
        <v>205</v>
      </c>
      <c r="C106" s="22" t="s">
        <v>83</v>
      </c>
      <c r="D106" s="39">
        <v>3</v>
      </c>
      <c r="E106" s="75"/>
      <c r="F106" s="69"/>
      <c r="G106" s="69"/>
      <c r="H106" s="69"/>
      <c r="I106" s="68"/>
      <c r="J106" s="77"/>
    </row>
    <row r="107" spans="1:10" s="66" customFormat="1" ht="94.5" x14ac:dyDescent="0.2">
      <c r="A107" s="22">
        <v>5.7</v>
      </c>
      <c r="B107" s="28" t="s">
        <v>204</v>
      </c>
      <c r="C107" s="21"/>
      <c r="D107" s="24"/>
      <c r="E107" s="75"/>
      <c r="F107" s="75"/>
      <c r="G107" s="75"/>
      <c r="H107" s="75"/>
      <c r="I107" s="75"/>
      <c r="J107" s="76"/>
    </row>
    <row r="108" spans="1:10" s="62" customFormat="1" ht="24.95" customHeight="1" x14ac:dyDescent="0.2">
      <c r="A108" s="22" t="s">
        <v>117</v>
      </c>
      <c r="B108" s="34" t="s">
        <v>201</v>
      </c>
      <c r="C108" s="22" t="s">
        <v>83</v>
      </c>
      <c r="D108" s="39">
        <v>1</v>
      </c>
      <c r="E108" s="75"/>
      <c r="F108" s="69"/>
      <c r="G108" s="69"/>
      <c r="H108" s="69"/>
      <c r="I108" s="68"/>
      <c r="J108" s="79"/>
    </row>
    <row r="109" spans="1:10" s="62" customFormat="1" ht="24.95" customHeight="1" x14ac:dyDescent="0.2">
      <c r="A109" s="22" t="s">
        <v>115</v>
      </c>
      <c r="B109" s="34" t="s">
        <v>200</v>
      </c>
      <c r="C109" s="22" t="s">
        <v>83</v>
      </c>
      <c r="D109" s="39">
        <v>16</v>
      </c>
      <c r="E109" s="75"/>
      <c r="F109" s="69"/>
      <c r="G109" s="69"/>
      <c r="H109" s="69"/>
      <c r="I109" s="68"/>
      <c r="J109" s="79"/>
    </row>
    <row r="110" spans="1:10" s="62" customFormat="1" ht="24.95" customHeight="1" x14ac:dyDescent="0.2">
      <c r="A110" s="22" t="s">
        <v>113</v>
      </c>
      <c r="B110" s="34" t="s">
        <v>199</v>
      </c>
      <c r="C110" s="22" t="s">
        <v>83</v>
      </c>
      <c r="D110" s="39">
        <v>1</v>
      </c>
      <c r="E110" s="75"/>
      <c r="F110" s="69"/>
      <c r="G110" s="69"/>
      <c r="H110" s="69"/>
      <c r="I110" s="68"/>
      <c r="J110" s="81"/>
    </row>
    <row r="111" spans="1:10" s="66" customFormat="1" ht="110.25" x14ac:dyDescent="0.2">
      <c r="A111" s="22" t="s">
        <v>203</v>
      </c>
      <c r="B111" s="28" t="s">
        <v>202</v>
      </c>
      <c r="C111" s="22"/>
      <c r="D111" s="24"/>
      <c r="E111" s="75"/>
      <c r="F111" s="75"/>
      <c r="G111" s="75"/>
      <c r="H111" s="75"/>
      <c r="I111" s="75"/>
      <c r="J111" s="76"/>
    </row>
    <row r="112" spans="1:10" s="62" customFormat="1" ht="24.95" customHeight="1" x14ac:dyDescent="0.2">
      <c r="A112" s="22" t="s">
        <v>117</v>
      </c>
      <c r="B112" s="34" t="s">
        <v>201</v>
      </c>
      <c r="C112" s="22" t="s">
        <v>83</v>
      </c>
      <c r="D112" s="39">
        <v>1</v>
      </c>
      <c r="E112" s="75"/>
      <c r="F112" s="69"/>
      <c r="G112" s="69"/>
      <c r="H112" s="69"/>
      <c r="I112" s="68"/>
      <c r="J112" s="79"/>
    </row>
    <row r="113" spans="1:10" s="62" customFormat="1" ht="24.95" customHeight="1" x14ac:dyDescent="0.2">
      <c r="A113" s="22" t="s">
        <v>115</v>
      </c>
      <c r="B113" s="34" t="s">
        <v>200</v>
      </c>
      <c r="C113" s="22" t="s">
        <v>83</v>
      </c>
      <c r="D113" s="39">
        <v>17</v>
      </c>
      <c r="E113" s="75"/>
      <c r="F113" s="69"/>
      <c r="G113" s="69"/>
      <c r="H113" s="69"/>
      <c r="I113" s="68"/>
      <c r="J113" s="79"/>
    </row>
    <row r="114" spans="1:10" s="62" customFormat="1" ht="24.95" customHeight="1" x14ac:dyDescent="0.2">
      <c r="A114" s="22" t="s">
        <v>113</v>
      </c>
      <c r="B114" s="34" t="s">
        <v>199</v>
      </c>
      <c r="C114" s="22" t="s">
        <v>83</v>
      </c>
      <c r="D114" s="39">
        <v>1</v>
      </c>
      <c r="E114" s="75"/>
      <c r="F114" s="69"/>
      <c r="G114" s="69"/>
      <c r="H114" s="69"/>
      <c r="I114" s="68"/>
      <c r="J114" s="81"/>
    </row>
    <row r="115" spans="1:10" s="66" customFormat="1" ht="100.5" customHeight="1" x14ac:dyDescent="0.2">
      <c r="A115" s="22">
        <v>5.9</v>
      </c>
      <c r="B115" s="28" t="s">
        <v>198</v>
      </c>
      <c r="C115" s="22"/>
      <c r="D115" s="24"/>
      <c r="E115" s="75"/>
      <c r="F115" s="75"/>
      <c r="G115" s="75"/>
      <c r="H115" s="75"/>
      <c r="I115" s="75"/>
      <c r="J115" s="76"/>
    </row>
    <row r="116" spans="1:10" s="62" customFormat="1" ht="24.95" customHeight="1" x14ac:dyDescent="0.2">
      <c r="A116" s="22" t="s">
        <v>117</v>
      </c>
      <c r="B116" s="34" t="s">
        <v>196</v>
      </c>
      <c r="C116" s="22" t="s">
        <v>83</v>
      </c>
      <c r="D116" s="39">
        <v>21</v>
      </c>
      <c r="E116" s="75"/>
      <c r="F116" s="69"/>
      <c r="G116" s="69"/>
      <c r="H116" s="69"/>
      <c r="I116" s="68"/>
      <c r="J116" s="81"/>
    </row>
    <row r="117" spans="1:10" s="66" customFormat="1" ht="94.5" x14ac:dyDescent="0.2">
      <c r="A117" s="40">
        <v>5.0999999999999996</v>
      </c>
      <c r="B117" s="28" t="s">
        <v>197</v>
      </c>
      <c r="C117" s="22"/>
      <c r="D117" s="24"/>
      <c r="E117" s="75"/>
      <c r="F117" s="75"/>
      <c r="G117" s="75"/>
      <c r="H117" s="75"/>
      <c r="I117" s="75"/>
      <c r="J117" s="76"/>
    </row>
    <row r="118" spans="1:10" s="62" customFormat="1" ht="24.95" customHeight="1" x14ac:dyDescent="0.2">
      <c r="A118" s="22" t="s">
        <v>117</v>
      </c>
      <c r="B118" s="34" t="s">
        <v>196</v>
      </c>
      <c r="C118" s="22" t="s">
        <v>83</v>
      </c>
      <c r="D118" s="39">
        <v>21</v>
      </c>
      <c r="E118" s="75"/>
      <c r="F118" s="69"/>
      <c r="G118" s="69"/>
      <c r="H118" s="69"/>
      <c r="I118" s="68"/>
      <c r="J118" s="81"/>
    </row>
    <row r="119" spans="1:10" s="66" customFormat="1" ht="299.25" x14ac:dyDescent="0.2">
      <c r="A119" s="22">
        <v>5.1100000000000003</v>
      </c>
      <c r="B119" s="28" t="s">
        <v>195</v>
      </c>
      <c r="C119" s="22"/>
      <c r="D119" s="24"/>
      <c r="E119" s="75"/>
      <c r="F119" s="75"/>
      <c r="G119" s="75"/>
      <c r="H119" s="75"/>
      <c r="I119" s="75"/>
      <c r="J119" s="70"/>
    </row>
    <row r="120" spans="1:10" s="66" customFormat="1" ht="24.95" customHeight="1" x14ac:dyDescent="0.2">
      <c r="A120" s="35" t="s">
        <v>117</v>
      </c>
      <c r="B120" s="26" t="s">
        <v>194</v>
      </c>
      <c r="C120" s="22" t="s">
        <v>83</v>
      </c>
      <c r="D120" s="109">
        <v>1</v>
      </c>
      <c r="E120" s="75"/>
      <c r="F120" s="69"/>
      <c r="G120" s="69"/>
      <c r="H120" s="69"/>
      <c r="I120" s="68"/>
      <c r="J120" s="76"/>
    </row>
    <row r="121" spans="1:10" s="66" customFormat="1" x14ac:dyDescent="0.2">
      <c r="A121" s="22" t="s">
        <v>115</v>
      </c>
      <c r="B121" s="26" t="s">
        <v>193</v>
      </c>
      <c r="C121" s="22" t="s">
        <v>83</v>
      </c>
      <c r="D121" s="109">
        <v>16</v>
      </c>
      <c r="E121" s="75"/>
      <c r="F121" s="69"/>
      <c r="G121" s="69"/>
      <c r="H121" s="69"/>
      <c r="I121" s="68"/>
      <c r="J121" s="76"/>
    </row>
    <row r="122" spans="1:10" s="66" customFormat="1" ht="24.95" customHeight="1" x14ac:dyDescent="0.2">
      <c r="A122" s="22" t="s">
        <v>113</v>
      </c>
      <c r="B122" s="26" t="s">
        <v>192</v>
      </c>
      <c r="C122" s="22" t="s">
        <v>83</v>
      </c>
      <c r="D122" s="109">
        <v>1</v>
      </c>
      <c r="E122" s="75"/>
      <c r="F122" s="69"/>
      <c r="G122" s="69"/>
      <c r="H122" s="69"/>
      <c r="I122" s="68"/>
      <c r="J122" s="76"/>
    </row>
    <row r="123" spans="1:10" s="66" customFormat="1" ht="24.95" customHeight="1" x14ac:dyDescent="0.2">
      <c r="A123" s="22"/>
      <c r="B123" s="37" t="s">
        <v>191</v>
      </c>
      <c r="C123" s="30"/>
      <c r="D123" s="110"/>
      <c r="E123" s="83"/>
      <c r="F123" s="74"/>
      <c r="G123" s="74"/>
      <c r="H123" s="74"/>
      <c r="I123" s="73"/>
      <c r="J123" s="76"/>
    </row>
    <row r="124" spans="1:10" s="66" customFormat="1" ht="24.95" customHeight="1" x14ac:dyDescent="0.2">
      <c r="A124" s="22" t="s">
        <v>20</v>
      </c>
      <c r="B124" s="23" t="s">
        <v>19</v>
      </c>
      <c r="C124" s="22"/>
      <c r="D124" s="24"/>
      <c r="E124" s="75"/>
      <c r="F124" s="75"/>
      <c r="G124" s="75"/>
      <c r="H124" s="75"/>
      <c r="I124" s="75"/>
      <c r="J124" s="76"/>
    </row>
    <row r="125" spans="1:10" s="66" customFormat="1" ht="110.25" x14ac:dyDescent="0.2">
      <c r="A125" s="22" t="s">
        <v>190</v>
      </c>
      <c r="B125" s="28" t="s">
        <v>189</v>
      </c>
      <c r="C125" s="22"/>
      <c r="D125" s="24"/>
      <c r="E125" s="75"/>
      <c r="F125" s="75"/>
      <c r="G125" s="75"/>
      <c r="H125" s="75"/>
      <c r="I125" s="75"/>
      <c r="J125" s="70"/>
    </row>
    <row r="126" spans="1:10" s="62" customFormat="1" ht="24.95" customHeight="1" x14ac:dyDescent="0.2">
      <c r="A126" s="22" t="s">
        <v>117</v>
      </c>
      <c r="B126" s="34" t="s">
        <v>188</v>
      </c>
      <c r="C126" s="22" t="s">
        <v>83</v>
      </c>
      <c r="D126" s="39">
        <f>602-26</f>
        <v>576</v>
      </c>
      <c r="E126" s="75"/>
      <c r="F126" s="69"/>
      <c r="G126" s="69"/>
      <c r="H126" s="69"/>
      <c r="I126" s="68"/>
      <c r="J126" s="75"/>
    </row>
    <row r="127" spans="1:10" s="62" customFormat="1" ht="24.95" customHeight="1" x14ac:dyDescent="0.2">
      <c r="A127" s="22" t="s">
        <v>115</v>
      </c>
      <c r="B127" s="34" t="s">
        <v>187</v>
      </c>
      <c r="C127" s="22" t="s">
        <v>83</v>
      </c>
      <c r="D127" s="39">
        <v>5</v>
      </c>
      <c r="E127" s="75"/>
      <c r="F127" s="69"/>
      <c r="G127" s="69"/>
      <c r="H127" s="69"/>
      <c r="I127" s="68"/>
      <c r="J127" s="75"/>
    </row>
    <row r="128" spans="1:10" s="62" customFormat="1" ht="24.95" customHeight="1" x14ac:dyDescent="0.2">
      <c r="A128" s="22" t="s">
        <v>113</v>
      </c>
      <c r="B128" s="34" t="s">
        <v>186</v>
      </c>
      <c r="C128" s="22" t="s">
        <v>83</v>
      </c>
      <c r="D128" s="39">
        <f>380-16</f>
        <v>364</v>
      </c>
      <c r="E128" s="75"/>
      <c r="F128" s="69"/>
      <c r="G128" s="69"/>
      <c r="H128" s="69"/>
      <c r="I128" s="68"/>
      <c r="J128" s="75"/>
    </row>
    <row r="129" spans="1:10" s="62" customFormat="1" ht="24.95" customHeight="1" x14ac:dyDescent="0.2">
      <c r="A129" s="22" t="s">
        <v>111</v>
      </c>
      <c r="B129" s="34" t="s">
        <v>185</v>
      </c>
      <c r="C129" s="22" t="s">
        <v>83</v>
      </c>
      <c r="D129" s="39">
        <f>300-16</f>
        <v>284</v>
      </c>
      <c r="E129" s="75"/>
      <c r="F129" s="69"/>
      <c r="G129" s="69"/>
      <c r="H129" s="69"/>
      <c r="I129" s="68"/>
      <c r="J129" s="75"/>
    </row>
    <row r="130" spans="1:10" s="62" customFormat="1" ht="24.95" customHeight="1" x14ac:dyDescent="0.2">
      <c r="A130" s="22" t="s">
        <v>184</v>
      </c>
      <c r="B130" s="34" t="s">
        <v>183</v>
      </c>
      <c r="C130" s="22" t="s">
        <v>83</v>
      </c>
      <c r="D130" s="39">
        <v>1</v>
      </c>
      <c r="E130" s="75"/>
      <c r="F130" s="69"/>
      <c r="G130" s="69"/>
      <c r="H130" s="69"/>
      <c r="I130" s="68"/>
      <c r="J130" s="75"/>
    </row>
    <row r="131" spans="1:10" s="62" customFormat="1" ht="24.95" customHeight="1" x14ac:dyDescent="0.2">
      <c r="A131" s="22" t="s">
        <v>139</v>
      </c>
      <c r="B131" s="34" t="s">
        <v>182</v>
      </c>
      <c r="C131" s="22" t="s">
        <v>83</v>
      </c>
      <c r="D131" s="39">
        <f>129-20</f>
        <v>109</v>
      </c>
      <c r="E131" s="75"/>
      <c r="F131" s="69"/>
      <c r="G131" s="69"/>
      <c r="H131" s="69"/>
      <c r="I131" s="68"/>
      <c r="J131" s="75"/>
    </row>
    <row r="132" spans="1:10" s="62" customFormat="1" ht="24.95" customHeight="1" x14ac:dyDescent="0.2">
      <c r="A132" s="22" t="s">
        <v>137</v>
      </c>
      <c r="B132" s="34" t="s">
        <v>181</v>
      </c>
      <c r="C132" s="22" t="s">
        <v>83</v>
      </c>
      <c r="D132" s="39">
        <v>2</v>
      </c>
      <c r="E132" s="75"/>
      <c r="F132" s="69"/>
      <c r="G132" s="69"/>
      <c r="H132" s="69"/>
      <c r="I132" s="68"/>
      <c r="J132" s="75"/>
    </row>
    <row r="133" spans="1:10" s="62" customFormat="1" ht="24.95" customHeight="1" x14ac:dyDescent="0.2">
      <c r="A133" s="22" t="s">
        <v>180</v>
      </c>
      <c r="B133" s="34" t="s">
        <v>179</v>
      </c>
      <c r="C133" s="22" t="s">
        <v>83</v>
      </c>
      <c r="D133" s="39">
        <v>21</v>
      </c>
      <c r="E133" s="75"/>
      <c r="F133" s="69"/>
      <c r="G133" s="69"/>
      <c r="H133" s="69"/>
      <c r="I133" s="68"/>
      <c r="J133" s="75"/>
    </row>
    <row r="134" spans="1:10" s="62" customFormat="1" ht="24.95" customHeight="1" x14ac:dyDescent="0.2">
      <c r="A134" s="21" t="s">
        <v>178</v>
      </c>
      <c r="B134" s="36" t="s">
        <v>177</v>
      </c>
      <c r="C134" s="22" t="s">
        <v>83</v>
      </c>
      <c r="D134" s="39">
        <v>18</v>
      </c>
      <c r="E134" s="75"/>
      <c r="F134" s="69"/>
      <c r="G134" s="69"/>
      <c r="H134" s="69"/>
      <c r="I134" s="68"/>
      <c r="J134" s="75"/>
    </row>
    <row r="135" spans="1:10" s="62" customFormat="1" ht="24.95" customHeight="1" x14ac:dyDescent="0.2">
      <c r="A135" s="22"/>
      <c r="B135" s="41" t="s">
        <v>176</v>
      </c>
      <c r="C135" s="22"/>
      <c r="D135" s="42">
        <f>SUM(D126:D134)</f>
        <v>1380</v>
      </c>
      <c r="E135" s="75"/>
      <c r="F135" s="75"/>
      <c r="G135" s="75"/>
      <c r="H135" s="68"/>
      <c r="I135" s="68"/>
      <c r="J135" s="75"/>
    </row>
    <row r="136" spans="1:10" s="62" customFormat="1" ht="24.95" customHeight="1" x14ac:dyDescent="0.2">
      <c r="A136" s="22"/>
      <c r="B136" s="37" t="s">
        <v>175</v>
      </c>
      <c r="C136" s="30"/>
      <c r="D136" s="42"/>
      <c r="E136" s="83"/>
      <c r="F136" s="83"/>
      <c r="G136" s="83"/>
      <c r="H136" s="73"/>
      <c r="I136" s="73"/>
      <c r="J136" s="75"/>
    </row>
    <row r="137" spans="1:10" s="62" customFormat="1" ht="24.95" customHeight="1" x14ac:dyDescent="0.2">
      <c r="A137" s="22" t="s">
        <v>17</v>
      </c>
      <c r="B137" s="38" t="s">
        <v>16</v>
      </c>
      <c r="C137" s="22"/>
      <c r="D137" s="24"/>
      <c r="E137" s="75"/>
      <c r="F137" s="75"/>
      <c r="G137" s="75"/>
      <c r="H137" s="75"/>
      <c r="I137" s="75"/>
      <c r="J137" s="75"/>
    </row>
    <row r="138" spans="1:10" s="62" customFormat="1" ht="24.95" customHeight="1" x14ac:dyDescent="0.2">
      <c r="A138" s="22" t="s">
        <v>174</v>
      </c>
      <c r="B138" s="38" t="s">
        <v>173</v>
      </c>
      <c r="C138" s="22"/>
      <c r="D138" s="24"/>
      <c r="E138" s="75"/>
      <c r="F138" s="75"/>
      <c r="G138" s="75"/>
      <c r="H138" s="75"/>
      <c r="I138" s="75"/>
      <c r="J138" s="75"/>
    </row>
    <row r="139" spans="1:10" s="66" customFormat="1" ht="84.75" customHeight="1" x14ac:dyDescent="0.2">
      <c r="A139" s="22"/>
      <c r="B139" s="28" t="s">
        <v>172</v>
      </c>
      <c r="C139" s="22"/>
      <c r="D139" s="24"/>
      <c r="E139" s="75"/>
      <c r="F139" s="75"/>
      <c r="G139" s="75"/>
      <c r="H139" s="75"/>
      <c r="I139" s="75"/>
      <c r="J139" s="84"/>
    </row>
    <row r="140" spans="1:10" s="62" customFormat="1" ht="24.95" customHeight="1" x14ac:dyDescent="0.2">
      <c r="A140" s="22" t="s">
        <v>117</v>
      </c>
      <c r="B140" s="34" t="s">
        <v>171</v>
      </c>
      <c r="C140" s="22" t="s">
        <v>86</v>
      </c>
      <c r="D140" s="24">
        <v>97.18</v>
      </c>
      <c r="E140" s="75"/>
      <c r="F140" s="69"/>
      <c r="G140" s="69"/>
      <c r="H140" s="69"/>
      <c r="I140" s="68"/>
      <c r="J140" s="84"/>
    </row>
    <row r="141" spans="1:10" s="66" customFormat="1" ht="78.75" x14ac:dyDescent="0.2">
      <c r="A141" s="22" t="s">
        <v>170</v>
      </c>
      <c r="B141" s="28" t="s">
        <v>169</v>
      </c>
      <c r="C141" s="22"/>
      <c r="D141" s="24"/>
      <c r="E141" s="75"/>
      <c r="F141" s="75"/>
      <c r="G141" s="75"/>
      <c r="H141" s="75"/>
      <c r="I141" s="75"/>
      <c r="J141" s="84"/>
    </row>
    <row r="142" spans="1:10" s="62" customFormat="1" ht="24.95" customHeight="1" x14ac:dyDescent="0.2">
      <c r="A142" s="22" t="s">
        <v>117</v>
      </c>
      <c r="B142" s="34" t="s">
        <v>168</v>
      </c>
      <c r="C142" s="22" t="s">
        <v>86</v>
      </c>
      <c r="D142" s="24">
        <v>642.16</v>
      </c>
      <c r="E142" s="75"/>
      <c r="F142" s="69"/>
      <c r="G142" s="69"/>
      <c r="H142" s="69"/>
      <c r="I142" s="68"/>
      <c r="J142" s="84"/>
    </row>
    <row r="143" spans="1:10" s="62" customFormat="1" ht="24.95" customHeight="1" x14ac:dyDescent="0.2">
      <c r="A143" s="22" t="s">
        <v>167</v>
      </c>
      <c r="B143" s="38" t="s">
        <v>166</v>
      </c>
      <c r="C143" s="22"/>
      <c r="D143" s="24"/>
      <c r="E143" s="75"/>
      <c r="F143" s="75"/>
      <c r="G143" s="75"/>
      <c r="H143" s="75"/>
      <c r="I143" s="75"/>
      <c r="J143" s="75"/>
    </row>
    <row r="144" spans="1:10" s="66" customFormat="1" ht="82.5" customHeight="1" x14ac:dyDescent="0.2">
      <c r="A144" s="22" t="s">
        <v>46</v>
      </c>
      <c r="B144" s="28" t="s">
        <v>165</v>
      </c>
      <c r="C144" s="22" t="s">
        <v>91</v>
      </c>
      <c r="D144" s="24">
        <v>4000</v>
      </c>
      <c r="E144" s="75"/>
      <c r="F144" s="69"/>
      <c r="G144" s="69"/>
      <c r="H144" s="69"/>
      <c r="I144" s="68"/>
      <c r="J144" s="70"/>
    </row>
    <row r="145" spans="1:10" s="62" customFormat="1" ht="24.95" customHeight="1" x14ac:dyDescent="0.2">
      <c r="A145" s="22" t="s">
        <v>164</v>
      </c>
      <c r="B145" s="38" t="s">
        <v>163</v>
      </c>
      <c r="C145" s="22"/>
      <c r="D145" s="24"/>
      <c r="E145" s="75"/>
      <c r="F145" s="75"/>
      <c r="G145" s="75"/>
      <c r="H145" s="75"/>
      <c r="I145" s="75"/>
      <c r="J145" s="75"/>
    </row>
    <row r="146" spans="1:10" s="66" customFormat="1" ht="82.5" customHeight="1" x14ac:dyDescent="0.2">
      <c r="A146" s="22" t="s">
        <v>117</v>
      </c>
      <c r="B146" s="28" t="s">
        <v>162</v>
      </c>
      <c r="C146" s="22" t="s">
        <v>86</v>
      </c>
      <c r="D146" s="24">
        <v>60</v>
      </c>
      <c r="E146" s="75"/>
      <c r="F146" s="69"/>
      <c r="G146" s="69"/>
      <c r="H146" s="69"/>
      <c r="I146" s="68"/>
      <c r="J146" s="70"/>
    </row>
    <row r="147" spans="1:10" s="85" customFormat="1" ht="66" customHeight="1" x14ac:dyDescent="0.2">
      <c r="A147" s="22" t="s">
        <v>115</v>
      </c>
      <c r="B147" s="111" t="s">
        <v>161</v>
      </c>
      <c r="C147" s="22" t="s">
        <v>86</v>
      </c>
      <c r="D147" s="24">
        <v>70</v>
      </c>
      <c r="E147" s="64"/>
      <c r="F147" s="69"/>
      <c r="G147" s="69"/>
      <c r="H147" s="69"/>
      <c r="I147" s="68"/>
      <c r="J147" s="70"/>
    </row>
    <row r="148" spans="1:10" s="66" customFormat="1" ht="66.75" customHeight="1" x14ac:dyDescent="0.2">
      <c r="A148" s="22" t="s">
        <v>160</v>
      </c>
      <c r="B148" s="28" t="s">
        <v>159</v>
      </c>
      <c r="C148" s="22" t="s">
        <v>83</v>
      </c>
      <c r="D148" s="24">
        <v>50</v>
      </c>
      <c r="E148" s="75"/>
      <c r="F148" s="69"/>
      <c r="G148" s="69"/>
      <c r="H148" s="69"/>
      <c r="I148" s="68"/>
      <c r="J148" s="70"/>
    </row>
    <row r="149" spans="1:10" s="62" customFormat="1" ht="24.95" customHeight="1" x14ac:dyDescent="0.2">
      <c r="A149" s="22" t="s">
        <v>158</v>
      </c>
      <c r="B149" s="38" t="s">
        <v>157</v>
      </c>
      <c r="C149" s="22"/>
      <c r="D149" s="24"/>
      <c r="E149" s="75"/>
      <c r="F149" s="75"/>
      <c r="G149" s="75"/>
      <c r="H149" s="75"/>
      <c r="I149" s="75"/>
      <c r="J149" s="75"/>
    </row>
    <row r="150" spans="1:10" s="66" customFormat="1" ht="67.5" customHeight="1" x14ac:dyDescent="0.2">
      <c r="A150" s="22" t="s">
        <v>117</v>
      </c>
      <c r="B150" s="28" t="s">
        <v>156</v>
      </c>
      <c r="C150" s="22" t="s">
        <v>123</v>
      </c>
      <c r="D150" s="24">
        <v>174.78</v>
      </c>
      <c r="E150" s="75"/>
      <c r="F150" s="69"/>
      <c r="G150" s="69"/>
      <c r="H150" s="69"/>
      <c r="I150" s="68"/>
      <c r="J150" s="70"/>
    </row>
    <row r="151" spans="1:10" s="66" customFormat="1" ht="63" x14ac:dyDescent="0.2">
      <c r="A151" s="22" t="s">
        <v>115</v>
      </c>
      <c r="B151" s="28" t="s">
        <v>155</v>
      </c>
      <c r="C151" s="22" t="s">
        <v>123</v>
      </c>
      <c r="D151" s="24">
        <v>600</v>
      </c>
      <c r="E151" s="75"/>
      <c r="F151" s="69"/>
      <c r="G151" s="69"/>
      <c r="H151" s="69"/>
      <c r="I151" s="68"/>
      <c r="J151" s="70"/>
    </row>
    <row r="152" spans="1:10" s="66" customFormat="1" ht="47.25" x14ac:dyDescent="0.2">
      <c r="A152" s="22" t="s">
        <v>154</v>
      </c>
      <c r="B152" s="28" t="s">
        <v>153</v>
      </c>
      <c r="C152" s="22" t="s">
        <v>86</v>
      </c>
      <c r="D152" s="24">
        <v>110</v>
      </c>
      <c r="E152" s="75"/>
      <c r="F152" s="69"/>
      <c r="G152" s="69"/>
      <c r="H152" s="69"/>
      <c r="I152" s="68"/>
      <c r="J152" s="70"/>
    </row>
    <row r="153" spans="1:10" s="66" customFormat="1" ht="78.75" x14ac:dyDescent="0.2">
      <c r="A153" s="22" t="s">
        <v>152</v>
      </c>
      <c r="B153" s="28" t="s">
        <v>151</v>
      </c>
      <c r="C153" s="22" t="s">
        <v>123</v>
      </c>
      <c r="D153" s="24">
        <v>447.77</v>
      </c>
      <c r="E153" s="75"/>
      <c r="F153" s="69"/>
      <c r="G153" s="69"/>
      <c r="H153" s="69"/>
      <c r="I153" s="68"/>
      <c r="J153" s="70"/>
    </row>
    <row r="154" spans="1:10" s="62" customFormat="1" ht="24.95" customHeight="1" x14ac:dyDescent="0.2">
      <c r="A154" s="22" t="s">
        <v>150</v>
      </c>
      <c r="B154" s="38" t="s">
        <v>149</v>
      </c>
      <c r="C154" s="22"/>
      <c r="D154" s="24"/>
      <c r="E154" s="75"/>
      <c r="F154" s="75"/>
      <c r="G154" s="75"/>
      <c r="H154" s="75"/>
      <c r="I154" s="75"/>
      <c r="J154" s="75"/>
    </row>
    <row r="155" spans="1:10" s="66" customFormat="1" ht="96" customHeight="1" x14ac:dyDescent="0.2">
      <c r="A155" s="22" t="s">
        <v>46</v>
      </c>
      <c r="B155" s="28" t="s">
        <v>148</v>
      </c>
      <c r="C155" s="22" t="s">
        <v>147</v>
      </c>
      <c r="D155" s="39">
        <v>2</v>
      </c>
      <c r="E155" s="68"/>
      <c r="F155" s="69"/>
      <c r="G155" s="69"/>
      <c r="H155" s="69"/>
      <c r="I155" s="68"/>
      <c r="J155" s="70"/>
    </row>
    <row r="156" spans="1:10" s="66" customFormat="1" x14ac:dyDescent="0.2">
      <c r="A156" s="22"/>
      <c r="B156" s="37" t="s">
        <v>146</v>
      </c>
      <c r="C156" s="30"/>
      <c r="D156" s="42"/>
      <c r="E156" s="73"/>
      <c r="F156" s="74"/>
      <c r="G156" s="74"/>
      <c r="H156" s="74"/>
      <c r="I156" s="73"/>
      <c r="J156" s="70"/>
    </row>
    <row r="157" spans="1:10" s="62" customFormat="1" ht="24.95" customHeight="1" x14ac:dyDescent="0.2">
      <c r="A157" s="22" t="s">
        <v>15</v>
      </c>
      <c r="B157" s="38" t="s">
        <v>14</v>
      </c>
      <c r="C157" s="22"/>
      <c r="D157" s="24"/>
      <c r="E157" s="75"/>
      <c r="F157" s="75"/>
      <c r="G157" s="75"/>
      <c r="H157" s="75"/>
      <c r="I157" s="75"/>
      <c r="J157" s="75"/>
    </row>
    <row r="158" spans="1:10" s="62" customFormat="1" ht="24.95" customHeight="1" x14ac:dyDescent="0.2">
      <c r="A158" s="22" t="s">
        <v>145</v>
      </c>
      <c r="B158" s="38" t="s">
        <v>144</v>
      </c>
      <c r="C158" s="22"/>
      <c r="D158" s="24"/>
      <c r="E158" s="75"/>
      <c r="F158" s="75"/>
      <c r="G158" s="75"/>
      <c r="H158" s="75"/>
      <c r="I158" s="75"/>
      <c r="J158" s="75"/>
    </row>
    <row r="159" spans="1:10" s="66" customFormat="1" ht="31.5" x14ac:dyDescent="0.2">
      <c r="A159" s="22" t="s">
        <v>117</v>
      </c>
      <c r="B159" s="28" t="s">
        <v>143</v>
      </c>
      <c r="C159" s="22" t="s">
        <v>86</v>
      </c>
      <c r="D159" s="24">
        <f>4405.55-476.46</f>
        <v>3929.09</v>
      </c>
      <c r="E159" s="75"/>
      <c r="F159" s="69"/>
      <c r="G159" s="69"/>
      <c r="H159" s="69"/>
      <c r="I159" s="68"/>
      <c r="J159" s="70"/>
    </row>
    <row r="160" spans="1:10" s="66" customFormat="1" ht="18" x14ac:dyDescent="0.2">
      <c r="A160" s="22" t="s">
        <v>115</v>
      </c>
      <c r="B160" s="28" t="s">
        <v>142</v>
      </c>
      <c r="C160" s="22" t="s">
        <v>123</v>
      </c>
      <c r="D160" s="24">
        <f>15834.84-325</f>
        <v>15509.84</v>
      </c>
      <c r="E160" s="75"/>
      <c r="F160" s="69"/>
      <c r="G160" s="69"/>
      <c r="H160" s="69"/>
      <c r="I160" s="68"/>
      <c r="J160" s="70"/>
    </row>
    <row r="161" spans="1:10" s="66" customFormat="1" ht="31.5" x14ac:dyDescent="0.2">
      <c r="A161" s="22" t="s">
        <v>113</v>
      </c>
      <c r="B161" s="28" t="s">
        <v>141</v>
      </c>
      <c r="C161" s="22" t="s">
        <v>86</v>
      </c>
      <c r="D161" s="24">
        <f>868.68-32</f>
        <v>836.68</v>
      </c>
      <c r="E161" s="64"/>
      <c r="F161" s="69"/>
      <c r="G161" s="69"/>
      <c r="H161" s="69"/>
      <c r="I161" s="68"/>
      <c r="J161" s="70"/>
    </row>
    <row r="162" spans="1:10" s="66" customFormat="1" ht="31.5" x14ac:dyDescent="0.2">
      <c r="A162" s="22" t="s">
        <v>111</v>
      </c>
      <c r="B162" s="28" t="s">
        <v>140</v>
      </c>
      <c r="C162" s="22" t="s">
        <v>123</v>
      </c>
      <c r="D162" s="24">
        <f>34972.95-325</f>
        <v>34647.949999999997</v>
      </c>
      <c r="E162" s="68"/>
      <c r="F162" s="69"/>
      <c r="G162" s="69"/>
      <c r="H162" s="69"/>
      <c r="I162" s="68"/>
      <c r="J162" s="70"/>
    </row>
    <row r="163" spans="1:10" s="66" customFormat="1" ht="31.5" x14ac:dyDescent="0.2">
      <c r="A163" s="22" t="s">
        <v>139</v>
      </c>
      <c r="B163" s="28" t="s">
        <v>138</v>
      </c>
      <c r="C163" s="22" t="s">
        <v>86</v>
      </c>
      <c r="D163" s="24">
        <f>197.26-32</f>
        <v>165.26</v>
      </c>
      <c r="E163" s="64"/>
      <c r="F163" s="69"/>
      <c r="G163" s="69"/>
      <c r="H163" s="69"/>
      <c r="I163" s="68"/>
      <c r="J163" s="70"/>
    </row>
    <row r="164" spans="1:10" s="66" customFormat="1" ht="31.5" x14ac:dyDescent="0.2">
      <c r="A164" s="22" t="s">
        <v>137</v>
      </c>
      <c r="B164" s="28" t="s">
        <v>136</v>
      </c>
      <c r="C164" s="22" t="s">
        <v>123</v>
      </c>
      <c r="D164" s="24">
        <f>8554.99-325</f>
        <v>8229.99</v>
      </c>
      <c r="E164" s="75"/>
      <c r="F164" s="69"/>
      <c r="G164" s="69"/>
      <c r="H164" s="69"/>
      <c r="I164" s="68"/>
      <c r="J164" s="70"/>
    </row>
    <row r="165" spans="1:10" s="62" customFormat="1" ht="24.95" customHeight="1" x14ac:dyDescent="0.2">
      <c r="A165" s="22" t="s">
        <v>135</v>
      </c>
      <c r="B165" s="43" t="s">
        <v>134</v>
      </c>
      <c r="C165" s="22"/>
      <c r="D165" s="24"/>
      <c r="E165" s="75"/>
      <c r="F165" s="75"/>
      <c r="G165" s="75"/>
      <c r="H165" s="75"/>
      <c r="I165" s="75"/>
      <c r="J165" s="75"/>
    </row>
    <row r="166" spans="1:10" s="66" customFormat="1" ht="95.25" customHeight="1" x14ac:dyDescent="0.2">
      <c r="A166" s="22" t="s">
        <v>46</v>
      </c>
      <c r="B166" s="28" t="s">
        <v>133</v>
      </c>
      <c r="C166" s="22" t="s">
        <v>86</v>
      </c>
      <c r="D166" s="24">
        <f>2357.91-794.1</f>
        <v>1563.81</v>
      </c>
      <c r="E166" s="75"/>
      <c r="F166" s="69"/>
      <c r="G166" s="69"/>
      <c r="H166" s="69"/>
      <c r="I166" s="68"/>
      <c r="J166" s="70"/>
    </row>
    <row r="167" spans="1:10" s="66" customFormat="1" ht="24.95" customHeight="1" x14ac:dyDescent="0.2">
      <c r="A167" s="22" t="s">
        <v>132</v>
      </c>
      <c r="B167" s="23" t="s">
        <v>131</v>
      </c>
      <c r="C167" s="22"/>
      <c r="D167" s="24"/>
      <c r="E167" s="75"/>
      <c r="F167" s="75"/>
      <c r="G167" s="75"/>
      <c r="H167" s="75"/>
      <c r="I167" s="75"/>
      <c r="J167" s="76"/>
    </row>
    <row r="168" spans="1:10" s="66" customFormat="1" ht="64.5" customHeight="1" x14ac:dyDescent="0.2">
      <c r="A168" s="22" t="s">
        <v>46</v>
      </c>
      <c r="B168" s="28" t="s">
        <v>130</v>
      </c>
      <c r="C168" s="22" t="s">
        <v>86</v>
      </c>
      <c r="D168" s="24">
        <v>1825.45</v>
      </c>
      <c r="E168" s="75"/>
      <c r="F168" s="69"/>
      <c r="G168" s="69"/>
      <c r="H168" s="69"/>
      <c r="I168" s="68"/>
      <c r="J168" s="70"/>
    </row>
    <row r="169" spans="1:10" s="66" customFormat="1" ht="24.95" customHeight="1" x14ac:dyDescent="0.2">
      <c r="A169" s="22" t="s">
        <v>129</v>
      </c>
      <c r="B169" s="23" t="s">
        <v>128</v>
      </c>
      <c r="C169" s="22"/>
      <c r="D169" s="24"/>
      <c r="E169" s="75"/>
      <c r="F169" s="75"/>
      <c r="G169" s="75"/>
      <c r="H169" s="75"/>
      <c r="I169" s="75"/>
      <c r="J169" s="76"/>
    </row>
    <row r="170" spans="1:10" s="66" customFormat="1" ht="54" customHeight="1" x14ac:dyDescent="0.2">
      <c r="A170" s="22" t="s">
        <v>46</v>
      </c>
      <c r="B170" s="28" t="s">
        <v>127</v>
      </c>
      <c r="C170" s="22" t="s">
        <v>123</v>
      </c>
      <c r="D170" s="24">
        <f>11524.13-146.41</f>
        <v>11377.72</v>
      </c>
      <c r="E170" s="68"/>
      <c r="F170" s="69"/>
      <c r="G170" s="69"/>
      <c r="H170" s="69"/>
      <c r="I170" s="68"/>
      <c r="J170" s="70"/>
    </row>
    <row r="171" spans="1:10" s="66" customFormat="1" ht="24.95" customHeight="1" x14ac:dyDescent="0.2">
      <c r="A171" s="22">
        <v>8.4</v>
      </c>
      <c r="B171" s="23" t="s">
        <v>126</v>
      </c>
      <c r="C171" s="22"/>
      <c r="D171" s="24"/>
      <c r="E171" s="68"/>
      <c r="F171" s="68"/>
      <c r="G171" s="68"/>
      <c r="H171" s="68"/>
      <c r="I171" s="75"/>
      <c r="J171" s="76"/>
    </row>
    <row r="172" spans="1:10" s="66" customFormat="1" ht="49.5" customHeight="1" x14ac:dyDescent="0.2">
      <c r="A172" s="22" t="s">
        <v>117</v>
      </c>
      <c r="B172" s="28" t="s">
        <v>125</v>
      </c>
      <c r="C172" s="22" t="s">
        <v>123</v>
      </c>
      <c r="D172" s="24">
        <f>6340-110</f>
        <v>6230</v>
      </c>
      <c r="E172" s="68"/>
      <c r="F172" s="69"/>
      <c r="G172" s="69"/>
      <c r="H172" s="69"/>
      <c r="I172" s="68"/>
      <c r="J172" s="70"/>
    </row>
    <row r="173" spans="1:10" s="66" customFormat="1" ht="80.25" customHeight="1" x14ac:dyDescent="0.2">
      <c r="A173" s="22" t="s">
        <v>115</v>
      </c>
      <c r="B173" s="28" t="s">
        <v>124</v>
      </c>
      <c r="C173" s="22" t="s">
        <v>123</v>
      </c>
      <c r="D173" s="24">
        <f>7008-154.76</f>
        <v>6853.24</v>
      </c>
      <c r="E173" s="68"/>
      <c r="F173" s="69"/>
      <c r="G173" s="69"/>
      <c r="H173" s="69"/>
      <c r="I173" s="68"/>
      <c r="J173" s="70"/>
    </row>
    <row r="174" spans="1:10" s="66" customFormat="1" ht="24.6" customHeight="1" x14ac:dyDescent="0.2">
      <c r="A174" s="22"/>
      <c r="B174" s="37" t="s">
        <v>122</v>
      </c>
      <c r="C174" s="30"/>
      <c r="D174" s="31"/>
      <c r="E174" s="73"/>
      <c r="F174" s="74"/>
      <c r="G174" s="74"/>
      <c r="H174" s="74"/>
      <c r="I174" s="73"/>
      <c r="J174" s="70"/>
    </row>
    <row r="175" spans="1:10" s="62" customFormat="1" ht="24.95" customHeight="1" x14ac:dyDescent="0.2">
      <c r="A175" s="22" t="s">
        <v>13</v>
      </c>
      <c r="B175" s="38" t="s">
        <v>12</v>
      </c>
      <c r="C175" s="38"/>
      <c r="D175" s="24"/>
      <c r="E175" s="75"/>
      <c r="F175" s="75"/>
      <c r="G175" s="75"/>
      <c r="H175" s="75"/>
      <c r="I175" s="75"/>
      <c r="J175" s="75"/>
    </row>
    <row r="176" spans="1:10" s="66" customFormat="1" ht="63" x14ac:dyDescent="0.2">
      <c r="A176" s="22" t="s">
        <v>121</v>
      </c>
      <c r="B176" s="28" t="s">
        <v>120</v>
      </c>
      <c r="C176" s="22"/>
      <c r="D176" s="24"/>
      <c r="E176" s="75"/>
      <c r="F176" s="75"/>
      <c r="G176" s="75"/>
      <c r="H176" s="75"/>
      <c r="I176" s="75"/>
      <c r="J176" s="70"/>
    </row>
    <row r="177" spans="1:10" s="62" customFormat="1" ht="24.95" customHeight="1" x14ac:dyDescent="0.2">
      <c r="A177" s="22" t="s">
        <v>117</v>
      </c>
      <c r="B177" s="34" t="s">
        <v>116</v>
      </c>
      <c r="C177" s="22" t="s">
        <v>107</v>
      </c>
      <c r="D177" s="24">
        <f>(27560.81+8658.64+8859.62+16503.06)/1000</f>
        <v>61.582130000000006</v>
      </c>
      <c r="E177" s="75"/>
      <c r="F177" s="69"/>
      <c r="G177" s="69"/>
      <c r="H177" s="69"/>
      <c r="I177" s="68"/>
      <c r="J177" s="75"/>
    </row>
    <row r="178" spans="1:10" s="62" customFormat="1" ht="24.95" customHeight="1" x14ac:dyDescent="0.2">
      <c r="A178" s="22" t="s">
        <v>115</v>
      </c>
      <c r="B178" s="34" t="s">
        <v>114</v>
      </c>
      <c r="C178" s="22" t="s">
        <v>107</v>
      </c>
      <c r="D178" s="24">
        <f>(6002.22+1921.44)/1000</f>
        <v>7.9236599999999999</v>
      </c>
      <c r="E178" s="75"/>
      <c r="F178" s="69"/>
      <c r="G178" s="69"/>
      <c r="H178" s="69"/>
      <c r="I178" s="68"/>
      <c r="J178" s="75"/>
    </row>
    <row r="179" spans="1:10" s="62" customFormat="1" ht="24.95" customHeight="1" x14ac:dyDescent="0.2">
      <c r="A179" s="22" t="s">
        <v>113</v>
      </c>
      <c r="B179" s="34" t="s">
        <v>112</v>
      </c>
      <c r="C179" s="22" t="s">
        <v>107</v>
      </c>
      <c r="D179" s="24">
        <f>(1669.33+950.69+38)/1000</f>
        <v>2.65802</v>
      </c>
      <c r="E179" s="75"/>
      <c r="F179" s="69"/>
      <c r="G179" s="69"/>
      <c r="H179" s="69"/>
      <c r="I179" s="68"/>
      <c r="J179" s="75"/>
    </row>
    <row r="180" spans="1:10" s="62" customFormat="1" ht="24.95" customHeight="1" x14ac:dyDescent="0.2">
      <c r="A180" s="22" t="s">
        <v>111</v>
      </c>
      <c r="B180" s="34" t="s">
        <v>110</v>
      </c>
      <c r="C180" s="22" t="s">
        <v>107</v>
      </c>
      <c r="D180" s="24">
        <f>(503.15+1162.47+60)/1000</f>
        <v>1.7256199999999999</v>
      </c>
      <c r="E180" s="75"/>
      <c r="F180" s="69"/>
      <c r="G180" s="69"/>
      <c r="H180" s="69"/>
      <c r="I180" s="68"/>
      <c r="J180" s="75"/>
    </row>
    <row r="181" spans="1:10" s="62" customFormat="1" x14ac:dyDescent="0.2">
      <c r="A181" s="22"/>
      <c r="B181" s="44" t="s">
        <v>119</v>
      </c>
      <c r="C181" s="22"/>
      <c r="D181" s="24">
        <f>SUM(D177:D180)</f>
        <v>73.889430000000004</v>
      </c>
      <c r="E181" s="75"/>
      <c r="F181" s="69"/>
      <c r="G181" s="69"/>
      <c r="H181" s="69"/>
      <c r="I181" s="68"/>
      <c r="J181" s="75"/>
    </row>
    <row r="182" spans="1:10" s="66" customFormat="1" ht="78.75" x14ac:dyDescent="0.2">
      <c r="A182" s="22">
        <v>9.1999999999999993</v>
      </c>
      <c r="B182" s="28" t="s">
        <v>118</v>
      </c>
      <c r="C182" s="22"/>
      <c r="D182" s="24"/>
      <c r="E182" s="75"/>
      <c r="F182" s="75"/>
      <c r="G182" s="75"/>
      <c r="H182" s="75"/>
      <c r="I182" s="75"/>
      <c r="J182" s="70"/>
    </row>
    <row r="183" spans="1:10" s="62" customFormat="1" ht="24.95" customHeight="1" x14ac:dyDescent="0.2">
      <c r="A183" s="22" t="s">
        <v>117</v>
      </c>
      <c r="B183" s="34" t="s">
        <v>116</v>
      </c>
      <c r="C183" s="22" t="s">
        <v>107</v>
      </c>
      <c r="D183" s="24">
        <v>23.38</v>
      </c>
      <c r="E183" s="75"/>
      <c r="F183" s="69"/>
      <c r="G183" s="69"/>
      <c r="H183" s="69"/>
      <c r="I183" s="68"/>
      <c r="J183" s="75"/>
    </row>
    <row r="184" spans="1:10" s="62" customFormat="1" ht="24.95" customHeight="1" x14ac:dyDescent="0.2">
      <c r="A184" s="22" t="s">
        <v>115</v>
      </c>
      <c r="B184" s="34" t="s">
        <v>114</v>
      </c>
      <c r="C184" s="22" t="s">
        <v>107</v>
      </c>
      <c r="D184" s="24">
        <v>3.61</v>
      </c>
      <c r="E184" s="75"/>
      <c r="F184" s="69"/>
      <c r="G184" s="69"/>
      <c r="H184" s="69"/>
      <c r="I184" s="68"/>
      <c r="J184" s="75"/>
    </row>
    <row r="185" spans="1:10" s="62" customFormat="1" ht="24.95" customHeight="1" x14ac:dyDescent="0.2">
      <c r="A185" s="22" t="s">
        <v>113</v>
      </c>
      <c r="B185" s="34" t="s">
        <v>112</v>
      </c>
      <c r="C185" s="22" t="s">
        <v>107</v>
      </c>
      <c r="D185" s="24">
        <v>1.8</v>
      </c>
      <c r="E185" s="75"/>
      <c r="F185" s="69"/>
      <c r="G185" s="69"/>
      <c r="H185" s="69"/>
      <c r="I185" s="68"/>
      <c r="J185" s="75"/>
    </row>
    <row r="186" spans="1:10" s="62" customFormat="1" ht="24.95" customHeight="1" x14ac:dyDescent="0.2">
      <c r="A186" s="22" t="s">
        <v>111</v>
      </c>
      <c r="B186" s="34" t="s">
        <v>110</v>
      </c>
      <c r="C186" s="22" t="s">
        <v>107</v>
      </c>
      <c r="D186" s="24">
        <v>3.46</v>
      </c>
      <c r="E186" s="75"/>
      <c r="F186" s="69"/>
      <c r="G186" s="69"/>
      <c r="H186" s="69"/>
      <c r="I186" s="68"/>
      <c r="J186" s="75"/>
    </row>
    <row r="187" spans="1:10" s="66" customFormat="1" x14ac:dyDescent="0.2">
      <c r="A187" s="22">
        <v>9.3000000000000007</v>
      </c>
      <c r="B187" s="28" t="s">
        <v>109</v>
      </c>
      <c r="C187" s="22" t="s">
        <v>107</v>
      </c>
      <c r="D187" s="24">
        <f>242.84-(31.46+11.08+10.59+6.98+3.63)</f>
        <v>179.1</v>
      </c>
      <c r="E187" s="68"/>
      <c r="F187" s="69"/>
      <c r="G187" s="69"/>
      <c r="H187" s="69"/>
      <c r="I187" s="68"/>
      <c r="J187" s="70"/>
    </row>
    <row r="188" spans="1:10" s="66" customFormat="1" ht="31.5" x14ac:dyDescent="0.2">
      <c r="A188" s="22">
        <v>9.4</v>
      </c>
      <c r="B188" s="28" t="s">
        <v>108</v>
      </c>
      <c r="C188" s="22" t="s">
        <v>107</v>
      </c>
      <c r="D188" s="24">
        <f>242.84-(31.46+11.08+10.59+6.98+3.63)</f>
        <v>179.1</v>
      </c>
      <c r="E188" s="68"/>
      <c r="F188" s="69"/>
      <c r="G188" s="69"/>
      <c r="H188" s="69"/>
      <c r="I188" s="68"/>
      <c r="J188" s="70"/>
    </row>
    <row r="189" spans="1:10" s="66" customFormat="1" x14ac:dyDescent="0.2">
      <c r="A189" s="22"/>
      <c r="B189" s="37" t="s">
        <v>74</v>
      </c>
      <c r="C189" s="22"/>
      <c r="D189" s="24"/>
      <c r="E189" s="68"/>
      <c r="F189" s="69"/>
      <c r="G189" s="74"/>
      <c r="H189" s="74"/>
      <c r="I189" s="73"/>
      <c r="J189" s="70"/>
    </row>
    <row r="190" spans="1:10" s="62" customFormat="1" ht="24.95" customHeight="1" x14ac:dyDescent="0.2">
      <c r="A190" s="22" t="s">
        <v>10</v>
      </c>
      <c r="B190" s="38" t="s">
        <v>9</v>
      </c>
      <c r="C190" s="22"/>
      <c r="D190" s="24"/>
      <c r="E190" s="75"/>
      <c r="F190" s="75"/>
      <c r="G190" s="75"/>
      <c r="H190" s="75"/>
      <c r="I190" s="75"/>
      <c r="J190" s="75"/>
    </row>
    <row r="191" spans="1:10" s="62" customFormat="1" ht="24.95" customHeight="1" x14ac:dyDescent="0.2">
      <c r="A191" s="22" t="s">
        <v>106</v>
      </c>
      <c r="B191" s="34" t="s">
        <v>105</v>
      </c>
      <c r="C191" s="22" t="s">
        <v>97</v>
      </c>
      <c r="D191" s="39">
        <v>200</v>
      </c>
      <c r="E191" s="86"/>
      <c r="F191" s="86"/>
      <c r="G191" s="75"/>
      <c r="H191" s="68"/>
      <c r="I191" s="68"/>
      <c r="J191" s="87"/>
    </row>
    <row r="192" spans="1:10" s="62" customFormat="1" ht="24.95" customHeight="1" x14ac:dyDescent="0.2">
      <c r="A192" s="22" t="s">
        <v>104</v>
      </c>
      <c r="B192" s="34" t="s">
        <v>103</v>
      </c>
      <c r="C192" s="22" t="s">
        <v>97</v>
      </c>
      <c r="D192" s="39">
        <v>715</v>
      </c>
      <c r="E192" s="86"/>
      <c r="F192" s="86"/>
      <c r="G192" s="75"/>
      <c r="H192" s="68"/>
      <c r="I192" s="68"/>
      <c r="J192" s="87"/>
    </row>
    <row r="193" spans="1:10" s="62" customFormat="1" ht="24.95" customHeight="1" x14ac:dyDescent="0.2">
      <c r="A193" s="22" t="s">
        <v>102</v>
      </c>
      <c r="B193" s="34" t="s">
        <v>101</v>
      </c>
      <c r="C193" s="22" t="s">
        <v>97</v>
      </c>
      <c r="D193" s="39">
        <v>50</v>
      </c>
      <c r="E193" s="86"/>
      <c r="F193" s="86"/>
      <c r="G193" s="75"/>
      <c r="H193" s="68"/>
      <c r="I193" s="68"/>
      <c r="J193" s="87"/>
    </row>
    <row r="194" spans="1:10" s="62" customFormat="1" ht="24.95" customHeight="1" x14ac:dyDescent="0.2">
      <c r="A194" s="22">
        <v>10.039999999999999</v>
      </c>
      <c r="B194" s="34" t="s">
        <v>100</v>
      </c>
      <c r="C194" s="22" t="s">
        <v>97</v>
      </c>
      <c r="D194" s="39">
        <v>100</v>
      </c>
      <c r="E194" s="86"/>
      <c r="F194" s="86"/>
      <c r="G194" s="75"/>
      <c r="H194" s="68"/>
      <c r="I194" s="68"/>
      <c r="J194" s="87"/>
    </row>
    <row r="195" spans="1:10" s="62" customFormat="1" ht="24.95" customHeight="1" x14ac:dyDescent="0.2">
      <c r="A195" s="22">
        <v>10.050000000000001</v>
      </c>
      <c r="B195" s="34" t="s">
        <v>99</v>
      </c>
      <c r="C195" s="22" t="s">
        <v>97</v>
      </c>
      <c r="D195" s="39">
        <v>325</v>
      </c>
      <c r="E195" s="86"/>
      <c r="F195" s="86"/>
      <c r="G195" s="75"/>
      <c r="H195" s="68"/>
      <c r="I195" s="68"/>
      <c r="J195" s="87"/>
    </row>
    <row r="196" spans="1:10" s="62" customFormat="1" ht="24.95" customHeight="1" x14ac:dyDescent="0.2">
      <c r="A196" s="22">
        <v>10.06</v>
      </c>
      <c r="B196" s="34" t="s">
        <v>98</v>
      </c>
      <c r="C196" s="22" t="s">
        <v>97</v>
      </c>
      <c r="D196" s="39">
        <v>50</v>
      </c>
      <c r="E196" s="86"/>
      <c r="F196" s="86"/>
      <c r="G196" s="75"/>
      <c r="H196" s="68"/>
      <c r="I196" s="68"/>
      <c r="J196" s="87"/>
    </row>
    <row r="197" spans="1:10" s="62" customFormat="1" ht="24.95" customHeight="1" x14ac:dyDescent="0.2">
      <c r="A197" s="22"/>
      <c r="B197" s="37" t="s">
        <v>74</v>
      </c>
      <c r="C197" s="22"/>
      <c r="D197" s="39"/>
      <c r="E197" s="86"/>
      <c r="F197" s="86"/>
      <c r="G197" s="83"/>
      <c r="H197" s="73"/>
      <c r="I197" s="73"/>
      <c r="J197" s="87"/>
    </row>
    <row r="198" spans="1:10" s="62" customFormat="1" ht="24.95" customHeight="1" x14ac:dyDescent="0.2">
      <c r="A198" s="22" t="s">
        <v>8</v>
      </c>
      <c r="B198" s="38" t="s">
        <v>7</v>
      </c>
      <c r="C198" s="22"/>
      <c r="D198" s="24"/>
      <c r="E198" s="75"/>
      <c r="F198" s="75"/>
      <c r="G198" s="75"/>
      <c r="H198" s="75"/>
      <c r="I198" s="75"/>
      <c r="J198" s="75"/>
    </row>
    <row r="199" spans="1:10" s="62" customFormat="1" ht="24.95" customHeight="1" x14ac:dyDescent="0.2">
      <c r="A199" s="22" t="s">
        <v>96</v>
      </c>
      <c r="B199" s="34" t="s">
        <v>95</v>
      </c>
      <c r="C199" s="22" t="s">
        <v>94</v>
      </c>
      <c r="D199" s="39">
        <v>100</v>
      </c>
      <c r="E199" s="75"/>
      <c r="F199" s="69"/>
      <c r="G199" s="69"/>
      <c r="H199" s="69"/>
      <c r="I199" s="68"/>
      <c r="J199" s="87"/>
    </row>
    <row r="200" spans="1:10" s="62" customFormat="1" ht="24.95" customHeight="1" x14ac:dyDescent="0.2">
      <c r="A200" s="22" t="s">
        <v>93</v>
      </c>
      <c r="B200" s="34" t="s">
        <v>92</v>
      </c>
      <c r="C200" s="22" t="s">
        <v>91</v>
      </c>
      <c r="D200" s="39">
        <v>1000</v>
      </c>
      <c r="E200" s="75"/>
      <c r="F200" s="69"/>
      <c r="G200" s="69"/>
      <c r="H200" s="69"/>
      <c r="I200" s="68"/>
      <c r="J200" s="87"/>
    </row>
    <row r="201" spans="1:10" s="62" customFormat="1" ht="24.95" customHeight="1" x14ac:dyDescent="0.2">
      <c r="A201" s="22" t="s">
        <v>90</v>
      </c>
      <c r="B201" s="34" t="s">
        <v>89</v>
      </c>
      <c r="C201" s="22" t="s">
        <v>86</v>
      </c>
      <c r="D201" s="39">
        <v>50</v>
      </c>
      <c r="E201" s="75"/>
      <c r="F201" s="69"/>
      <c r="G201" s="69"/>
      <c r="H201" s="69"/>
      <c r="I201" s="68"/>
      <c r="J201" s="87"/>
    </row>
    <row r="202" spans="1:10" s="62" customFormat="1" ht="24.95" customHeight="1" x14ac:dyDescent="0.2">
      <c r="A202" s="22" t="s">
        <v>88</v>
      </c>
      <c r="B202" s="34" t="s">
        <v>87</v>
      </c>
      <c r="C202" s="22" t="s">
        <v>86</v>
      </c>
      <c r="D202" s="39">
        <v>50</v>
      </c>
      <c r="E202" s="75"/>
      <c r="F202" s="69"/>
      <c r="G202" s="69"/>
      <c r="H202" s="69"/>
      <c r="I202" s="68"/>
      <c r="J202" s="87"/>
    </row>
    <row r="203" spans="1:10" s="62" customFormat="1" ht="24.95" customHeight="1" x14ac:dyDescent="0.2">
      <c r="A203" s="22" t="s">
        <v>85</v>
      </c>
      <c r="B203" s="34" t="s">
        <v>84</v>
      </c>
      <c r="C203" s="22" t="s">
        <v>83</v>
      </c>
      <c r="D203" s="39">
        <v>2000</v>
      </c>
      <c r="E203" s="75"/>
      <c r="F203" s="69"/>
      <c r="G203" s="69"/>
      <c r="H203" s="69"/>
      <c r="I203" s="68"/>
      <c r="J203" s="87"/>
    </row>
    <row r="204" spans="1:10" s="62" customFormat="1" ht="24.95" customHeight="1" x14ac:dyDescent="0.2">
      <c r="A204" s="22" t="s">
        <v>82</v>
      </c>
      <c r="B204" s="34" t="s">
        <v>81</v>
      </c>
      <c r="C204" s="22" t="s">
        <v>78</v>
      </c>
      <c r="D204" s="39">
        <v>10</v>
      </c>
      <c r="E204" s="75"/>
      <c r="F204" s="69"/>
      <c r="G204" s="69"/>
      <c r="H204" s="69"/>
      <c r="I204" s="68"/>
      <c r="J204" s="87"/>
    </row>
    <row r="205" spans="1:10" s="62" customFormat="1" ht="24.95" customHeight="1" x14ac:dyDescent="0.2">
      <c r="A205" s="22" t="s">
        <v>80</v>
      </c>
      <c r="B205" s="34" t="s">
        <v>79</v>
      </c>
      <c r="C205" s="22" t="s">
        <v>78</v>
      </c>
      <c r="D205" s="39">
        <v>10</v>
      </c>
      <c r="E205" s="75"/>
      <c r="F205" s="69"/>
      <c r="G205" s="69"/>
      <c r="H205" s="69"/>
      <c r="I205" s="68"/>
      <c r="J205" s="87"/>
    </row>
    <row r="206" spans="1:10" s="62" customFormat="1" ht="24.95" customHeight="1" x14ac:dyDescent="0.2">
      <c r="A206" s="22" t="s">
        <v>77</v>
      </c>
      <c r="B206" s="34" t="s">
        <v>76</v>
      </c>
      <c r="C206" s="22" t="s">
        <v>75</v>
      </c>
      <c r="D206" s="39">
        <v>50</v>
      </c>
      <c r="E206" s="75"/>
      <c r="F206" s="69"/>
      <c r="G206" s="69"/>
      <c r="H206" s="69"/>
      <c r="I206" s="68"/>
      <c r="J206" s="87"/>
    </row>
    <row r="207" spans="1:10" s="62" customFormat="1" ht="24.95" customHeight="1" x14ac:dyDescent="0.2">
      <c r="A207" s="22"/>
      <c r="B207" s="37" t="s">
        <v>74</v>
      </c>
      <c r="C207" s="22"/>
      <c r="D207" s="39"/>
      <c r="E207" s="75"/>
      <c r="F207" s="69"/>
      <c r="G207" s="74"/>
      <c r="H207" s="74"/>
      <c r="I207" s="73"/>
      <c r="J207" s="87"/>
    </row>
    <row r="208" spans="1:10" s="62" customFormat="1" ht="24.95" customHeight="1" x14ac:dyDescent="0.2">
      <c r="A208" s="22" t="s">
        <v>6</v>
      </c>
      <c r="B208" s="38" t="s">
        <v>5</v>
      </c>
      <c r="C208" s="22"/>
      <c r="D208" s="24"/>
      <c r="E208" s="75"/>
      <c r="F208" s="75"/>
      <c r="G208" s="75"/>
      <c r="H208" s="75"/>
      <c r="I208" s="75"/>
      <c r="J208" s="75"/>
    </row>
    <row r="209" spans="1:10" s="62" customFormat="1" ht="24.95" customHeight="1" x14ac:dyDescent="0.2">
      <c r="A209" s="22" t="s">
        <v>73</v>
      </c>
      <c r="B209" s="34" t="s">
        <v>72</v>
      </c>
      <c r="C209" s="22" t="s">
        <v>53</v>
      </c>
      <c r="D209" s="39">
        <v>30</v>
      </c>
      <c r="E209" s="75"/>
      <c r="F209" s="69"/>
      <c r="G209" s="69"/>
      <c r="H209" s="69"/>
      <c r="I209" s="68"/>
      <c r="J209" s="81"/>
    </row>
    <row r="210" spans="1:10" s="62" customFormat="1" ht="24.95" customHeight="1" x14ac:dyDescent="0.2">
      <c r="A210" s="22" t="s">
        <v>71</v>
      </c>
      <c r="B210" s="34" t="s">
        <v>70</v>
      </c>
      <c r="C210" s="22" t="s">
        <v>53</v>
      </c>
      <c r="D210" s="39">
        <v>20</v>
      </c>
      <c r="E210" s="75"/>
      <c r="F210" s="69"/>
      <c r="G210" s="69"/>
      <c r="H210" s="69"/>
      <c r="I210" s="68"/>
      <c r="J210" s="81"/>
    </row>
    <row r="211" spans="1:10" s="62" customFormat="1" ht="24.95" customHeight="1" x14ac:dyDescent="0.2">
      <c r="A211" s="22" t="s">
        <v>69</v>
      </c>
      <c r="B211" s="34" t="s">
        <v>68</v>
      </c>
      <c r="C211" s="22" t="s">
        <v>53</v>
      </c>
      <c r="D211" s="39">
        <v>20</v>
      </c>
      <c r="E211" s="75"/>
      <c r="F211" s="69"/>
      <c r="G211" s="69"/>
      <c r="H211" s="69"/>
      <c r="I211" s="68"/>
      <c r="J211" s="81"/>
    </row>
    <row r="212" spans="1:10" s="62" customFormat="1" ht="24.95" customHeight="1" x14ac:dyDescent="0.2">
      <c r="A212" s="22" t="s">
        <v>67</v>
      </c>
      <c r="B212" s="34" t="s">
        <v>66</v>
      </c>
      <c r="C212" s="22" t="s">
        <v>53</v>
      </c>
      <c r="D212" s="39">
        <v>100</v>
      </c>
      <c r="E212" s="75"/>
      <c r="F212" s="69"/>
      <c r="G212" s="69"/>
      <c r="H212" s="69"/>
      <c r="I212" s="68"/>
      <c r="J212" s="81"/>
    </row>
    <row r="213" spans="1:10" s="62" customFormat="1" ht="24.95" customHeight="1" x14ac:dyDescent="0.2">
      <c r="A213" s="22" t="s">
        <v>65</v>
      </c>
      <c r="B213" s="34" t="s">
        <v>64</v>
      </c>
      <c r="C213" s="22" t="s">
        <v>53</v>
      </c>
      <c r="D213" s="39">
        <v>25</v>
      </c>
      <c r="E213" s="75"/>
      <c r="F213" s="69"/>
      <c r="G213" s="69"/>
      <c r="H213" s="69"/>
      <c r="I213" s="68"/>
      <c r="J213" s="81"/>
    </row>
    <row r="214" spans="1:10" s="62" customFormat="1" ht="24.95" customHeight="1" x14ac:dyDescent="0.2">
      <c r="A214" s="22" t="s">
        <v>63</v>
      </c>
      <c r="B214" s="34" t="s">
        <v>62</v>
      </c>
      <c r="C214" s="22" t="s">
        <v>53</v>
      </c>
      <c r="D214" s="39">
        <v>50</v>
      </c>
      <c r="E214" s="75"/>
      <c r="F214" s="69"/>
      <c r="G214" s="69"/>
      <c r="H214" s="69"/>
      <c r="I214" s="68"/>
      <c r="J214" s="81"/>
    </row>
    <row r="215" spans="1:10" s="62" customFormat="1" ht="24.95" customHeight="1" x14ac:dyDescent="0.2">
      <c r="A215" s="22" t="s">
        <v>61</v>
      </c>
      <c r="B215" s="34" t="s">
        <v>60</v>
      </c>
      <c r="C215" s="22" t="s">
        <v>53</v>
      </c>
      <c r="D215" s="39">
        <v>50</v>
      </c>
      <c r="E215" s="75"/>
      <c r="F215" s="69"/>
      <c r="G215" s="69"/>
      <c r="H215" s="69"/>
      <c r="I215" s="68"/>
      <c r="J215" s="81"/>
    </row>
    <row r="216" spans="1:10" s="66" customFormat="1" ht="33.75" x14ac:dyDescent="0.2">
      <c r="A216" s="22" t="s">
        <v>59</v>
      </c>
      <c r="B216" s="26" t="s">
        <v>58</v>
      </c>
      <c r="C216" s="22" t="s">
        <v>53</v>
      </c>
      <c r="D216" s="39">
        <v>25</v>
      </c>
      <c r="E216" s="75"/>
      <c r="F216" s="69"/>
      <c r="G216" s="69"/>
      <c r="H216" s="69"/>
      <c r="I216" s="68"/>
      <c r="J216" s="70"/>
    </row>
    <row r="217" spans="1:10" s="62" customFormat="1" ht="24.95" customHeight="1" x14ac:dyDescent="0.2">
      <c r="A217" s="22" t="s">
        <v>57</v>
      </c>
      <c r="B217" s="34" t="s">
        <v>56</v>
      </c>
      <c r="C217" s="22" t="s">
        <v>53</v>
      </c>
      <c r="D217" s="39">
        <v>50</v>
      </c>
      <c r="E217" s="75"/>
      <c r="F217" s="69"/>
      <c r="G217" s="69"/>
      <c r="H217" s="69"/>
      <c r="I217" s="68"/>
      <c r="J217" s="81"/>
    </row>
    <row r="218" spans="1:10" s="62" customFormat="1" ht="24.95" customHeight="1" x14ac:dyDescent="0.2">
      <c r="A218" s="22" t="s">
        <v>55</v>
      </c>
      <c r="B218" s="34" t="s">
        <v>54</v>
      </c>
      <c r="C218" s="22" t="s">
        <v>53</v>
      </c>
      <c r="D218" s="39">
        <v>25</v>
      </c>
      <c r="E218" s="75"/>
      <c r="F218" s="69"/>
      <c r="G218" s="69"/>
      <c r="H218" s="69"/>
      <c r="I218" s="68"/>
      <c r="J218" s="81"/>
    </row>
    <row r="219" spans="1:10" s="62" customFormat="1" ht="24.95" customHeight="1" x14ac:dyDescent="0.2">
      <c r="A219" s="22"/>
      <c r="B219" s="37" t="s">
        <v>52</v>
      </c>
      <c r="C219" s="30"/>
      <c r="D219" s="42"/>
      <c r="E219" s="83"/>
      <c r="F219" s="74"/>
      <c r="G219" s="74"/>
      <c r="H219" s="74"/>
      <c r="I219" s="73"/>
      <c r="J219" s="81"/>
    </row>
    <row r="220" spans="1:10" s="88" customFormat="1" ht="24.95" customHeight="1" x14ac:dyDescent="0.2">
      <c r="A220" s="30"/>
      <c r="B220" s="38" t="s">
        <v>51</v>
      </c>
      <c r="C220" s="30"/>
      <c r="D220" s="31"/>
      <c r="E220" s="83"/>
      <c r="F220" s="83"/>
      <c r="G220" s="83"/>
      <c r="H220" s="83"/>
      <c r="I220" s="83"/>
      <c r="J220" s="83"/>
    </row>
    <row r="221" spans="1:10" ht="24.95" customHeight="1" x14ac:dyDescent="0.25">
      <c r="A221" s="112">
        <v>13</v>
      </c>
      <c r="B221" s="38" t="s">
        <v>4</v>
      </c>
      <c r="C221" s="22"/>
      <c r="D221" s="113"/>
      <c r="E221" s="64"/>
      <c r="F221" s="91"/>
      <c r="G221" s="75"/>
      <c r="H221" s="68"/>
      <c r="I221" s="68"/>
      <c r="J221" s="92"/>
    </row>
    <row r="222" spans="1:10" ht="236.25" x14ac:dyDescent="0.25">
      <c r="A222" s="114" t="s">
        <v>46</v>
      </c>
      <c r="B222" s="45" t="s">
        <v>50</v>
      </c>
      <c r="C222" s="22" t="s">
        <v>49</v>
      </c>
      <c r="D222" s="25">
        <v>242.84</v>
      </c>
      <c r="E222" s="90"/>
      <c r="F222" s="64"/>
      <c r="G222" s="75"/>
      <c r="H222" s="68"/>
      <c r="I222" s="68"/>
      <c r="J222" s="76"/>
    </row>
    <row r="223" spans="1:10" x14ac:dyDescent="0.25">
      <c r="A223" s="115"/>
      <c r="B223" s="46" t="s">
        <v>48</v>
      </c>
      <c r="C223" s="22"/>
      <c r="D223" s="25"/>
      <c r="E223" s="90"/>
      <c r="F223" s="64"/>
      <c r="G223" s="83"/>
      <c r="H223" s="73"/>
      <c r="I223" s="73"/>
      <c r="J223" s="76"/>
    </row>
    <row r="224" spans="1:10" ht="24.95" customHeight="1" x14ac:dyDescent="0.25">
      <c r="A224" s="112">
        <v>14</v>
      </c>
      <c r="B224" s="38" t="s">
        <v>47</v>
      </c>
      <c r="C224" s="22"/>
      <c r="D224" s="113"/>
      <c r="E224" s="64"/>
      <c r="F224" s="91"/>
      <c r="G224" s="75"/>
      <c r="H224" s="68"/>
      <c r="I224" s="68"/>
      <c r="J224" s="92"/>
    </row>
    <row r="225" spans="1:10" ht="165.75" customHeight="1" x14ac:dyDescent="0.25">
      <c r="A225" s="115" t="s">
        <v>46</v>
      </c>
      <c r="B225" s="45" t="s">
        <v>45</v>
      </c>
      <c r="C225" s="22" t="s">
        <v>44</v>
      </c>
      <c r="D225" s="116"/>
      <c r="E225" s="64"/>
      <c r="F225" s="64"/>
      <c r="G225" s="33">
        <v>5000000</v>
      </c>
      <c r="H225" s="68">
        <v>0</v>
      </c>
      <c r="I225" s="27">
        <f>+G225+H225</f>
        <v>5000000</v>
      </c>
      <c r="J225" s="76"/>
    </row>
    <row r="226" spans="1:10" s="60" customFormat="1" ht="24.95" customHeight="1" x14ac:dyDescent="0.2">
      <c r="A226" s="115"/>
      <c r="B226" s="46" t="s">
        <v>43</v>
      </c>
      <c r="C226" s="115"/>
      <c r="D226" s="24"/>
      <c r="E226" s="64"/>
      <c r="F226" s="91"/>
      <c r="G226" s="117">
        <f>+G225</f>
        <v>5000000</v>
      </c>
      <c r="H226" s="93">
        <f>+H225</f>
        <v>0</v>
      </c>
      <c r="I226" s="32">
        <f>+G226+H226</f>
        <v>5000000</v>
      </c>
      <c r="J226" s="94"/>
    </row>
    <row r="227" spans="1:10" s="60" customFormat="1" ht="24.95" customHeight="1" x14ac:dyDescent="0.2">
      <c r="A227" s="89"/>
      <c r="B227" s="82" t="s">
        <v>42</v>
      </c>
      <c r="C227" s="71"/>
      <c r="D227" s="72"/>
      <c r="E227" s="95"/>
      <c r="F227" s="95"/>
      <c r="G227" s="95"/>
      <c r="H227" s="95"/>
      <c r="I227" s="73"/>
      <c r="J227" s="64"/>
    </row>
    <row r="228" spans="1:10" x14ac:dyDescent="0.25">
      <c r="A228" s="96"/>
      <c r="B228" s="97"/>
      <c r="C228" s="96"/>
      <c r="D228" s="63"/>
      <c r="E228" s="64"/>
      <c r="F228" s="64"/>
      <c r="G228" s="64"/>
      <c r="H228" s="64"/>
      <c r="I228" s="73"/>
      <c r="J228" s="98"/>
    </row>
    <row r="229" spans="1:10" ht="36.75" customHeight="1" x14ac:dyDescent="0.25">
      <c r="A229" s="96"/>
      <c r="B229" s="99" t="s">
        <v>41</v>
      </c>
      <c r="C229" s="100"/>
      <c r="D229" s="100"/>
      <c r="E229" s="100"/>
      <c r="F229" s="100"/>
      <c r="G229" s="100"/>
      <c r="H229" s="100"/>
      <c r="I229" s="100"/>
      <c r="J229" s="101"/>
    </row>
    <row r="230" spans="1:10" ht="72" customHeight="1" x14ac:dyDescent="0.25">
      <c r="A230" s="102"/>
      <c r="B230" s="103" t="s">
        <v>40</v>
      </c>
      <c r="C230" s="104"/>
      <c r="D230" s="104"/>
      <c r="E230" s="104"/>
      <c r="F230" s="104"/>
      <c r="G230" s="104"/>
      <c r="H230" s="104"/>
      <c r="I230" s="104"/>
      <c r="J230" s="105"/>
    </row>
  </sheetData>
  <sheetProtection password="DB61" sheet="1" objects="1" scenarios="1"/>
  <mergeCells count="23">
    <mergeCell ref="B230:J230"/>
    <mergeCell ref="J82:J85"/>
    <mergeCell ref="B229:J229"/>
    <mergeCell ref="J87:J92"/>
    <mergeCell ref="J94:J95"/>
    <mergeCell ref="J108:J109"/>
    <mergeCell ref="J112:J113"/>
    <mergeCell ref="J139:J140"/>
    <mergeCell ref="J141:J142"/>
    <mergeCell ref="J31:J41"/>
    <mergeCell ref="J44:J48"/>
    <mergeCell ref="J49:J53"/>
    <mergeCell ref="J57:J64"/>
    <mergeCell ref="J67:J69"/>
    <mergeCell ref="A1:J1"/>
    <mergeCell ref="A2:J2"/>
    <mergeCell ref="A3:J3"/>
    <mergeCell ref="A4:A6"/>
    <mergeCell ref="B4:B6"/>
    <mergeCell ref="C4:C6"/>
    <mergeCell ref="D4:D5"/>
    <mergeCell ref="E4:F4"/>
    <mergeCell ref="G4:I4"/>
  </mergeCells>
  <printOptions horizontalCentered="1"/>
  <pageMargins left="0.43307086614173229" right="0.11811023622047245" top="0.43307086614173229" bottom="0.59055118110236227" header="0.19685039370078741" footer="0.23622047244094491"/>
  <pageSetup paperSize="9" scale="62" firstPageNumber="7" fitToHeight="26" orientation="landscape" useFirstPageNumber="1" r:id="rId1"/>
  <headerFooter>
    <oddHeader>&amp;LJICA assisted GWSP - Package 5E&amp;RBill of Quantities</oddHeader>
    <oddFooter>&amp;RBF - FIN &amp;P</oddFooter>
  </headerFooter>
  <rowBreaks count="2" manualBreakCount="2">
    <brk id="136" max="16383" man="1"/>
    <brk id="2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Abstrct_Bill of Qty</vt:lpstr>
      <vt:lpstr>Bill of Qty</vt:lpstr>
      <vt:lpstr>'Bill of Qty'!Print_Titles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Radhakrishnan R</dc:creator>
  <cp:lastModifiedBy>Sankarlal</cp:lastModifiedBy>
  <cp:lastPrinted>2020-02-03T09:05:36Z</cp:lastPrinted>
  <dcterms:created xsi:type="dcterms:W3CDTF">2020-01-28T06:38:16Z</dcterms:created>
  <dcterms:modified xsi:type="dcterms:W3CDTF">2020-02-04T11:21:40Z</dcterms:modified>
</cp:coreProperties>
</file>